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https://educause-my.sharepoint.com/personal/narbino_educause_edu/Documents/Desktop/"/>
    </mc:Choice>
  </mc:AlternateContent>
  <xr:revisionPtr revIDLastSave="19" documentId="8_{9B385AF9-EACA-4A37-91A0-3CC979673859}" xr6:coauthVersionLast="47" xr6:coauthVersionMax="47" xr10:uidLastSave="{E5B4B7C7-C05D-43FD-B843-5523C9B6FBEE}"/>
  <bookViews>
    <workbookView xWindow="-120" yWindow="-120" windowWidth="29040" windowHeight="1572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Questions!$A$2:$W$333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0" l="1"/>
  <c r="L5" i="20"/>
  <c r="L6" i="20"/>
  <c r="L7" i="20"/>
  <c r="L8" i="20"/>
  <c r="L9" i="20"/>
  <c r="L10" i="20"/>
  <c r="L11" i="20"/>
  <c r="L17" i="20"/>
  <c r="L18" i="20"/>
  <c r="L19" i="20"/>
  <c r="L20" i="20"/>
  <c r="L21" i="20"/>
  <c r="L22" i="20"/>
  <c r="L23" i="20"/>
  <c r="L32" i="20"/>
  <c r="L33" i="20"/>
  <c r="L34" i="20"/>
  <c r="L35" i="20"/>
  <c r="L238" i="20"/>
  <c r="L239" i="20"/>
  <c r="L240" i="20"/>
  <c r="L241" i="20"/>
  <c r="L247" i="20"/>
  <c r="L248" i="20"/>
  <c r="L252" i="20"/>
  <c r="L261" i="20"/>
  <c r="L303" i="20"/>
  <c r="L304" i="20"/>
  <c r="L3" i="20"/>
  <c r="A10" i="22"/>
  <c r="E50" i="10"/>
  <c r="E49" i="10"/>
  <c r="E48" i="10"/>
  <c r="E45" i="10"/>
  <c r="E47" i="10"/>
  <c r="E46" i="10"/>
  <c r="E44" i="10"/>
  <c r="E43" i="10"/>
  <c r="E42" i="10"/>
  <c r="E41" i="10"/>
  <c r="E40" i="10"/>
  <c r="E39" i="10"/>
  <c r="E38" i="10"/>
  <c r="E37" i="10"/>
  <c r="E36" i="10"/>
  <c r="A23" i="16"/>
  <c r="E22" i="8" l="1"/>
  <c r="A351" i="16"/>
  <c r="C351" i="16"/>
  <c r="D351" i="16"/>
  <c r="I2" i="25"/>
  <c r="J2" i="21"/>
  <c r="I2" i="22"/>
  <c r="F2" i="14"/>
  <c r="F2" i="13"/>
  <c r="F2" i="12"/>
  <c r="F2" i="11"/>
  <c r="F2" i="10"/>
  <c r="F2" i="9"/>
  <c r="F2" i="8"/>
  <c r="F2" i="4"/>
  <c r="D57" i="16"/>
  <c r="A10" i="25" l="1"/>
  <c r="A43" i="25"/>
  <c r="A52" i="22"/>
  <c r="A9" i="22"/>
  <c r="A11" i="4"/>
  <c r="A11" i="8"/>
  <c r="A11" i="14"/>
  <c r="A11" i="13"/>
  <c r="A11" i="12"/>
  <c r="A11" i="11"/>
  <c r="A11" i="10"/>
  <c r="A11" i="9"/>
  <c r="A10" i="8"/>
  <c r="C17" i="25" l="1"/>
  <c r="C15" i="21"/>
  <c r="C17" i="22"/>
  <c r="E35" i="10"/>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W334" i="2" l="1"/>
  <c r="W333" i="2"/>
  <c r="W332" i="2"/>
  <c r="W331" i="2"/>
  <c r="W330" i="2"/>
  <c r="W329" i="2"/>
  <c r="W328" i="2"/>
  <c r="W327" i="2"/>
  <c r="W326" i="2"/>
  <c r="W325" i="2"/>
  <c r="W324" i="2"/>
  <c r="W323" i="2"/>
  <c r="W322" i="2"/>
  <c r="W321" i="2"/>
  <c r="W320" i="2"/>
  <c r="W319" i="2"/>
  <c r="W318" i="2"/>
  <c r="W317" i="2"/>
  <c r="W316" i="2"/>
  <c r="W315" i="2"/>
  <c r="W314" i="2"/>
  <c r="W313" i="2"/>
  <c r="W312" i="2"/>
  <c r="W311" i="2"/>
  <c r="W310" i="2"/>
  <c r="W309" i="2"/>
  <c r="W308" i="2"/>
  <c r="W307" i="2"/>
  <c r="W306" i="2"/>
  <c r="W305" i="2"/>
  <c r="W304" i="2"/>
  <c r="W303" i="2"/>
  <c r="W302" i="2"/>
  <c r="W301" i="2"/>
  <c r="W300" i="2"/>
  <c r="W299" i="2"/>
  <c r="W298" i="2"/>
  <c r="W297" i="2"/>
  <c r="W296" i="2"/>
  <c r="W295" i="2"/>
  <c r="W294" i="2"/>
  <c r="W293" i="2"/>
  <c r="W292" i="2"/>
  <c r="W291" i="2"/>
  <c r="W290" i="2"/>
  <c r="W289" i="2"/>
  <c r="W288" i="2"/>
  <c r="W287" i="2"/>
  <c r="W286" i="2"/>
  <c r="W285" i="2"/>
  <c r="W284" i="2"/>
  <c r="W283" i="2"/>
  <c r="W282" i="2"/>
  <c r="W281" i="2"/>
  <c r="W280" i="2"/>
  <c r="W279" i="2"/>
  <c r="W278" i="2"/>
  <c r="W277" i="2"/>
  <c r="W276" i="2"/>
  <c r="W275" i="2"/>
  <c r="W274" i="2"/>
  <c r="W273" i="2"/>
  <c r="W272" i="2"/>
  <c r="W271" i="2"/>
  <c r="W270" i="2"/>
  <c r="W269" i="2"/>
  <c r="W268" i="2"/>
  <c r="W267" i="2"/>
  <c r="W266" i="2"/>
  <c r="W265" i="2"/>
  <c r="W264" i="2"/>
  <c r="W263" i="2"/>
  <c r="W262" i="2"/>
  <c r="W261" i="2"/>
  <c r="W260" i="2"/>
  <c r="W259" i="2"/>
  <c r="W258" i="2"/>
  <c r="W257" i="2"/>
  <c r="W256" i="2"/>
  <c r="W255" i="2"/>
  <c r="W254" i="2"/>
  <c r="W253" i="2"/>
  <c r="W252" i="2"/>
  <c r="W251" i="2"/>
  <c r="W250" i="2"/>
  <c r="W249" i="2"/>
  <c r="W248" i="2"/>
  <c r="W247" i="2"/>
  <c r="W246" i="2"/>
  <c r="W245" i="2"/>
  <c r="W244" i="2"/>
  <c r="W243" i="2"/>
  <c r="W242" i="2"/>
  <c r="W241" i="2"/>
  <c r="W240" i="2"/>
  <c r="W239" i="2"/>
  <c r="W238" i="2"/>
  <c r="W237" i="2"/>
  <c r="W236" i="2"/>
  <c r="W235" i="2"/>
  <c r="W234" i="2"/>
  <c r="W233" i="2"/>
  <c r="W232" i="2"/>
  <c r="W231" i="2"/>
  <c r="W230" i="2"/>
  <c r="W229" i="2"/>
  <c r="W228" i="2"/>
  <c r="W227" i="2"/>
  <c r="W226" i="2"/>
  <c r="W225" i="2"/>
  <c r="W224" i="2"/>
  <c r="W223" i="2"/>
  <c r="W222" i="2"/>
  <c r="W221" i="2"/>
  <c r="W220" i="2"/>
  <c r="W219" i="2"/>
  <c r="W218" i="2"/>
  <c r="W217" i="2"/>
  <c r="W216" i="2"/>
  <c r="W215" i="2"/>
  <c r="W214" i="2"/>
  <c r="W213" i="2"/>
  <c r="W212" i="2"/>
  <c r="W211" i="2"/>
  <c r="W210" i="2"/>
  <c r="W209" i="2"/>
  <c r="W208" i="2"/>
  <c r="W207" i="2"/>
  <c r="W206" i="2"/>
  <c r="W205" i="2"/>
  <c r="W204" i="2"/>
  <c r="W203" i="2"/>
  <c r="W202" i="2"/>
  <c r="W201" i="2"/>
  <c r="W200" i="2"/>
  <c r="W199" i="2"/>
  <c r="W198" i="2"/>
  <c r="W197" i="2"/>
  <c r="W196" i="2"/>
  <c r="W195" i="2"/>
  <c r="W194" i="2"/>
  <c r="W193" i="2"/>
  <c r="W192" i="2"/>
  <c r="W191" i="2"/>
  <c r="W190" i="2"/>
  <c r="W189" i="2"/>
  <c r="W188" i="2"/>
  <c r="W187" i="2"/>
  <c r="W186" i="2"/>
  <c r="W185" i="2"/>
  <c r="W184" i="2"/>
  <c r="W183" i="2"/>
  <c r="W182" i="2"/>
  <c r="W181" i="2"/>
  <c r="W180" i="2"/>
  <c r="W179" i="2"/>
  <c r="W178" i="2"/>
  <c r="W177" i="2"/>
  <c r="W176" i="2"/>
  <c r="W175" i="2"/>
  <c r="W174" i="2"/>
  <c r="W173" i="2"/>
  <c r="W172" i="2"/>
  <c r="W171" i="2"/>
  <c r="W170" i="2"/>
  <c r="W169" i="2"/>
  <c r="W168" i="2"/>
  <c r="W167" i="2"/>
  <c r="W166" i="2"/>
  <c r="W165" i="2"/>
  <c r="W164" i="2"/>
  <c r="W163" i="2"/>
  <c r="W162" i="2"/>
  <c r="W161" i="2"/>
  <c r="W160" i="2"/>
  <c r="W159" i="2"/>
  <c r="W158" i="2"/>
  <c r="W157" i="2"/>
  <c r="W156" i="2"/>
  <c r="W155" i="2"/>
  <c r="W154" i="2"/>
  <c r="W153" i="2"/>
  <c r="W152" i="2"/>
  <c r="W151" i="2"/>
  <c r="W150" i="2"/>
  <c r="W149" i="2"/>
  <c r="W148" i="2"/>
  <c r="W147" i="2"/>
  <c r="W146" i="2"/>
  <c r="W145" i="2"/>
  <c r="W144" i="2"/>
  <c r="W143" i="2"/>
  <c r="W142" i="2"/>
  <c r="W141" i="2"/>
  <c r="W140"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A96" i="25" l="1"/>
  <c r="C3" i="8" l="1"/>
  <c r="D104" i="16"/>
  <c r="C104" i="16"/>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F47" i="25"/>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F79" i="22" s="1"/>
  <c r="A78" i="22"/>
  <c r="A24" i="20"/>
  <c r="B22" i="14"/>
  <c r="E36" i="4"/>
  <c r="B36" i="4"/>
  <c r="E35" i="4"/>
  <c r="B35" i="4"/>
  <c r="D24" i="20" l="1"/>
  <c r="C24" i="20"/>
  <c r="B24" i="20"/>
  <c r="E24" i="20"/>
  <c r="H79" i="22"/>
  <c r="H120" i="25"/>
  <c r="F120" i="25"/>
  <c r="B120" i="25"/>
  <c r="H119" i="25"/>
  <c r="F119" i="25"/>
  <c r="B119" i="25"/>
  <c r="H118" i="25"/>
  <c r="F118" i="25"/>
  <c r="B118" i="25"/>
  <c r="H117" i="25"/>
  <c r="F117" i="25"/>
  <c r="B117" i="25"/>
  <c r="H116" i="25"/>
  <c r="F116" i="25"/>
  <c r="B116" i="25"/>
  <c r="H115" i="25"/>
  <c r="F115" i="25"/>
  <c r="B115" i="25"/>
  <c r="H114" i="25"/>
  <c r="F114" i="25"/>
  <c r="B114" i="25"/>
  <c r="H113" i="25"/>
  <c r="F113" i="25"/>
  <c r="B113" i="25"/>
  <c r="A112" i="25"/>
  <c r="H111" i="25"/>
  <c r="F111" i="25"/>
  <c r="B111" i="25"/>
  <c r="H110" i="25"/>
  <c r="F110" i="25"/>
  <c r="B110" i="25"/>
  <c r="H109" i="25"/>
  <c r="F109" i="25"/>
  <c r="B109" i="25"/>
  <c r="H108" i="25"/>
  <c r="F108" i="25"/>
  <c r="B108" i="25"/>
  <c r="H107" i="25"/>
  <c r="F107" i="25"/>
  <c r="B107" i="25"/>
  <c r="H106" i="25"/>
  <c r="F106" i="25"/>
  <c r="B106" i="25"/>
  <c r="H105" i="25"/>
  <c r="F105" i="25"/>
  <c r="B105" i="25"/>
  <c r="H104" i="25"/>
  <c r="F104" i="25"/>
  <c r="B104" i="25"/>
  <c r="H103" i="25"/>
  <c r="F103" i="25"/>
  <c r="B103" i="25"/>
  <c r="H102" i="25"/>
  <c r="F102" i="25"/>
  <c r="B102" i="25"/>
  <c r="H101" i="25"/>
  <c r="F101" i="25"/>
  <c r="B101" i="25"/>
  <c r="H100" i="25"/>
  <c r="F100" i="25"/>
  <c r="B100" i="25"/>
  <c r="H99" i="25"/>
  <c r="F99" i="25"/>
  <c r="B99" i="25"/>
  <c r="H98" i="25"/>
  <c r="F98" i="25"/>
  <c r="B98" i="25"/>
  <c r="H97" i="25"/>
  <c r="F97" i="25"/>
  <c r="B97" i="25"/>
  <c r="H95" i="25"/>
  <c r="F95" i="25"/>
  <c r="B95" i="25"/>
  <c r="H94" i="25"/>
  <c r="F94" i="25"/>
  <c r="B94" i="25"/>
  <c r="H93" i="25"/>
  <c r="F93" i="25"/>
  <c r="B93" i="25"/>
  <c r="H92" i="25"/>
  <c r="F92" i="25"/>
  <c r="B92" i="25"/>
  <c r="H91" i="25"/>
  <c r="F91" i="25"/>
  <c r="B91" i="25"/>
  <c r="A90" i="25"/>
  <c r="H89" i="25"/>
  <c r="F89" i="25"/>
  <c r="B89" i="25"/>
  <c r="H88" i="25"/>
  <c r="F88" i="25"/>
  <c r="B88" i="25"/>
  <c r="H87" i="25"/>
  <c r="F87" i="25"/>
  <c r="B87" i="25"/>
  <c r="H86" i="25"/>
  <c r="F86" i="25"/>
  <c r="B86" i="25"/>
  <c r="H85" i="25"/>
  <c r="F85" i="25"/>
  <c r="B85" i="25"/>
  <c r="H84" i="25"/>
  <c r="F84" i="25"/>
  <c r="B84" i="25"/>
  <c r="H83" i="25"/>
  <c r="F83" i="25"/>
  <c r="B83" i="25"/>
  <c r="H82" i="25"/>
  <c r="F82" i="25"/>
  <c r="B82" i="25"/>
  <c r="H81" i="25"/>
  <c r="F81" i="25"/>
  <c r="B81" i="25"/>
  <c r="H80" i="25"/>
  <c r="F80" i="25"/>
  <c r="B80" i="25"/>
  <c r="H79" i="25"/>
  <c r="F79" i="25"/>
  <c r="B79" i="25"/>
  <c r="H78" i="25"/>
  <c r="F78" i="25"/>
  <c r="B78" i="25"/>
  <c r="H77" i="25"/>
  <c r="F77" i="25"/>
  <c r="B77" i="25"/>
  <c r="A76" i="25"/>
  <c r="H75" i="25"/>
  <c r="F75" i="25"/>
  <c r="B75" i="25"/>
  <c r="H74" i="25"/>
  <c r="F74" i="25"/>
  <c r="B74" i="25"/>
  <c r="H73" i="25"/>
  <c r="F73" i="25"/>
  <c r="B73" i="25"/>
  <c r="H72" i="25"/>
  <c r="F72" i="25"/>
  <c r="B72" i="25"/>
  <c r="H71" i="25"/>
  <c r="F71" i="25"/>
  <c r="B71" i="25"/>
  <c r="H70" i="25"/>
  <c r="F70" i="25"/>
  <c r="B70" i="25"/>
  <c r="H69" i="25"/>
  <c r="F69" i="25"/>
  <c r="B69" i="25"/>
  <c r="H68" i="25"/>
  <c r="F68" i="25"/>
  <c r="B68" i="25"/>
  <c r="A67" i="25"/>
  <c r="H66" i="25"/>
  <c r="F66" i="25"/>
  <c r="B66" i="25"/>
  <c r="H65" i="25"/>
  <c r="F65" i="25"/>
  <c r="B65" i="25"/>
  <c r="A64" i="25"/>
  <c r="H63" i="25"/>
  <c r="F63" i="25"/>
  <c r="B63" i="25"/>
  <c r="H62" i="25"/>
  <c r="F62" i="25"/>
  <c r="B62" i="25"/>
  <c r="A61" i="25"/>
  <c r="H60" i="25"/>
  <c r="F60" i="25"/>
  <c r="B60" i="25"/>
  <c r="H59" i="25"/>
  <c r="F59" i="25"/>
  <c r="B59" i="25"/>
  <c r="H58" i="25"/>
  <c r="F58" i="25"/>
  <c r="B58" i="25"/>
  <c r="A57" i="25"/>
  <c r="H56" i="25"/>
  <c r="F56" i="25"/>
  <c r="B56" i="25"/>
  <c r="H55" i="25"/>
  <c r="F55" i="25"/>
  <c r="B55" i="25"/>
  <c r="H54" i="25"/>
  <c r="F54" i="25"/>
  <c r="B54" i="25"/>
  <c r="H53" i="25"/>
  <c r="F53" i="25"/>
  <c r="B53" i="25"/>
  <c r="A52" i="25"/>
  <c r="H51" i="25"/>
  <c r="F51" i="25"/>
  <c r="B51" i="25"/>
  <c r="H50" i="25"/>
  <c r="F50" i="25"/>
  <c r="B50" i="25"/>
  <c r="H49" i="25"/>
  <c r="F49" i="25"/>
  <c r="B49" i="25"/>
  <c r="H48" i="25"/>
  <c r="F48" i="25"/>
  <c r="B48" i="25"/>
  <c r="H47"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B37" i="22" l="1"/>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F229" i="22" s="1"/>
  <c r="A230" i="22"/>
  <c r="F230" i="22" s="1"/>
  <c r="A231" i="22"/>
  <c r="F231" i="22" s="1"/>
  <c r="A232" i="22"/>
  <c r="A233" i="22"/>
  <c r="F233" i="22" s="1"/>
  <c r="A234" i="22"/>
  <c r="F234" i="22" s="1"/>
  <c r="A235" i="22"/>
  <c r="F235" i="22" s="1"/>
  <c r="A236" i="22"/>
  <c r="A237" i="22"/>
  <c r="F237" i="22" s="1"/>
  <c r="A238" i="22"/>
  <c r="F238" i="22" s="1"/>
  <c r="A239" i="22"/>
  <c r="F239" i="22" s="1"/>
  <c r="A240" i="22"/>
  <c r="A241" i="22"/>
  <c r="F241" i="22" s="1"/>
  <c r="A242" i="22"/>
  <c r="F242" i="22" s="1"/>
  <c r="A243" i="22"/>
  <c r="F243" i="22" s="1"/>
  <c r="A244" i="22"/>
  <c r="A311" i="22"/>
  <c r="A310" i="22" s="1"/>
  <c r="A312" i="22"/>
  <c r="A314" i="22"/>
  <c r="A313" i="22" s="1"/>
  <c r="A315" i="22"/>
  <c r="F315" i="22" s="1"/>
  <c r="A316" i="22"/>
  <c r="H316" i="22" s="1"/>
  <c r="A317" i="22"/>
  <c r="A318" i="22"/>
  <c r="A320" i="22"/>
  <c r="A321" i="22"/>
  <c r="H321" i="22" s="1"/>
  <c r="A322" i="22"/>
  <c r="F322" i="22" s="1"/>
  <c r="A323" i="22"/>
  <c r="A324" i="22"/>
  <c r="A326" i="22"/>
  <c r="F326" i="22" s="1"/>
  <c r="A327" i="22"/>
  <c r="H327" i="22" s="1"/>
  <c r="A328" i="22"/>
  <c r="A329" i="22"/>
  <c r="A330" i="22"/>
  <c r="F330" i="22" s="1"/>
  <c r="A332" i="22"/>
  <c r="A331" i="22" s="1"/>
  <c r="A333" i="22"/>
  <c r="F333" i="22" s="1"/>
  <c r="A334" i="22"/>
  <c r="A335" i="22"/>
  <c r="A336" i="22"/>
  <c r="F336" i="22" s="1"/>
  <c r="A337" i="22"/>
  <c r="F337" i="22" s="1"/>
  <c r="A338" i="22"/>
  <c r="A339" i="22"/>
  <c r="A341" i="22"/>
  <c r="H341" i="22" s="1"/>
  <c r="A342" i="22"/>
  <c r="F342" i="22" s="1"/>
  <c r="A343" i="22"/>
  <c r="H343" i="22" s="1"/>
  <c r="A344" i="22"/>
  <c r="A345" i="22"/>
  <c r="H345" i="22" s="1"/>
  <c r="A346" i="22"/>
  <c r="F346" i="22" s="1"/>
  <c r="A246" i="22"/>
  <c r="A245" i="22" s="1"/>
  <c r="A247" i="22"/>
  <c r="A248" i="22"/>
  <c r="A249" i="22"/>
  <c r="H249" i="22" s="1"/>
  <c r="A250" i="22"/>
  <c r="A251" i="22"/>
  <c r="A252" i="22"/>
  <c r="A253" i="22"/>
  <c r="H253" i="22" s="1"/>
  <c r="A254" i="22"/>
  <c r="A255" i="22"/>
  <c r="A257" i="22"/>
  <c r="A258" i="22"/>
  <c r="F258" i="22" s="1"/>
  <c r="A259" i="22"/>
  <c r="F259" i="22" s="1"/>
  <c r="A260" i="22"/>
  <c r="F260" i="22" s="1"/>
  <c r="A261" i="22"/>
  <c r="A262" i="22"/>
  <c r="F262" i="22" s="1"/>
  <c r="A263" i="22"/>
  <c r="F263" i="22" s="1"/>
  <c r="A264" i="22"/>
  <c r="F264" i="22" s="1"/>
  <c r="A265" i="22"/>
  <c r="A266" i="22"/>
  <c r="F266" i="22" s="1"/>
  <c r="A267" i="22"/>
  <c r="F267" i="22" s="1"/>
  <c r="A268" i="22"/>
  <c r="F268" i="22" s="1"/>
  <c r="A269" i="22"/>
  <c r="A270" i="22"/>
  <c r="F270" i="22" s="1"/>
  <c r="A271" i="22"/>
  <c r="F271" i="22" s="1"/>
  <c r="A272" i="22"/>
  <c r="F272" i="22" s="1"/>
  <c r="A273" i="22"/>
  <c r="A274" i="22"/>
  <c r="F274" i="22" s="1"/>
  <c r="A275" i="22"/>
  <c r="F275" i="22" s="1"/>
  <c r="A276" i="22"/>
  <c r="F276" i="22" s="1"/>
  <c r="A277" i="22"/>
  <c r="A278" i="22"/>
  <c r="F278" i="22" s="1"/>
  <c r="A279" i="22"/>
  <c r="F279" i="22" s="1"/>
  <c r="A280" i="22"/>
  <c r="F280" i="22" s="1"/>
  <c r="A281" i="22"/>
  <c r="A282" i="22"/>
  <c r="F282" i="22" s="1"/>
  <c r="A283" i="22"/>
  <c r="F283" i="22" s="1"/>
  <c r="A284" i="22"/>
  <c r="F284" i="22" s="1"/>
  <c r="A285" i="22"/>
  <c r="A287" i="22"/>
  <c r="A288" i="22"/>
  <c r="H288" i="22" s="1"/>
  <c r="A289" i="22"/>
  <c r="F289" i="22" s="1"/>
  <c r="A290" i="22"/>
  <c r="A291" i="22"/>
  <c r="A292" i="22"/>
  <c r="H292" i="22" s="1"/>
  <c r="A293" i="22"/>
  <c r="H293" i="22" s="1"/>
  <c r="A294" i="22"/>
  <c r="A295" i="22"/>
  <c r="A296" i="22"/>
  <c r="H296" i="22" s="1"/>
  <c r="A297" i="22"/>
  <c r="F297" i="22" s="1"/>
  <c r="A298" i="22"/>
  <c r="A300" i="22"/>
  <c r="A301" i="22"/>
  <c r="F301" i="22" s="1"/>
  <c r="A302" i="22"/>
  <c r="F302" i="22" s="1"/>
  <c r="A303" i="22"/>
  <c r="F303" i="22" s="1"/>
  <c r="A304" i="22"/>
  <c r="A305" i="22"/>
  <c r="F305" i="22" s="1"/>
  <c r="A306" i="22"/>
  <c r="F306" i="22" s="1"/>
  <c r="A307" i="22"/>
  <c r="F307" i="22" s="1"/>
  <c r="A308" i="22"/>
  <c r="A309" i="22"/>
  <c r="F309" i="22" s="1"/>
  <c r="A171" i="22"/>
  <c r="A170" i="22" s="1"/>
  <c r="A172" i="22"/>
  <c r="A173" i="22"/>
  <c r="A174" i="22"/>
  <c r="H174" i="22" s="1"/>
  <c r="A175" i="22"/>
  <c r="A176" i="22"/>
  <c r="A177" i="22"/>
  <c r="A178" i="22"/>
  <c r="H178" i="22" s="1"/>
  <c r="A179" i="22"/>
  <c r="A180" i="22"/>
  <c r="A181" i="22"/>
  <c r="H181" i="22" s="1"/>
  <c r="A182" i="22"/>
  <c r="H182" i="22" s="1"/>
  <c r="A183" i="22"/>
  <c r="A184" i="22"/>
  <c r="A186" i="22"/>
  <c r="A187" i="22"/>
  <c r="F187" i="22" s="1"/>
  <c r="A188" i="22"/>
  <c r="A189" i="22"/>
  <c r="F189" i="22" s="1"/>
  <c r="A190" i="22"/>
  <c r="A191" i="22"/>
  <c r="F191" i="22" s="1"/>
  <c r="A192" i="22"/>
  <c r="H192" i="22" s="1"/>
  <c r="A193" i="22"/>
  <c r="H193" i="22" s="1"/>
  <c r="A194" i="22"/>
  <c r="A195" i="22"/>
  <c r="F195" i="22" s="1"/>
  <c r="A196" i="22"/>
  <c r="A197" i="22"/>
  <c r="F197" i="22" s="1"/>
  <c r="A198" i="22"/>
  <c r="F198" i="22" s="1"/>
  <c r="A199" i="22"/>
  <c r="F199" i="22" s="1"/>
  <c r="A200" i="22"/>
  <c r="A201" i="22"/>
  <c r="F201" i="22" s="1"/>
  <c r="A203" i="22"/>
  <c r="H203" i="22" s="1"/>
  <c r="A204" i="22"/>
  <c r="A205" i="22"/>
  <c r="A206" i="22"/>
  <c r="F206" i="22" s="1"/>
  <c r="A207" i="22"/>
  <c r="H207" i="22" s="1"/>
  <c r="A208" i="22"/>
  <c r="A209" i="22"/>
  <c r="A210" i="22"/>
  <c r="A211" i="22"/>
  <c r="H211" i="22" s="1"/>
  <c r="A212" i="22"/>
  <c r="A213" i="22"/>
  <c r="A215" i="22"/>
  <c r="A214" i="22" s="1"/>
  <c r="A216" i="22"/>
  <c r="F216" i="22" s="1"/>
  <c r="A217" i="22"/>
  <c r="H217" i="22" s="1"/>
  <c r="A218" i="22"/>
  <c r="F218" i="22" s="1"/>
  <c r="A220" i="22"/>
  <c r="A221" i="22"/>
  <c r="A222" i="22"/>
  <c r="H222" i="22" s="1"/>
  <c r="A223" i="22"/>
  <c r="A224" i="22"/>
  <c r="A225" i="22"/>
  <c r="A128" i="22"/>
  <c r="A127" i="22" s="1"/>
  <c r="A129" i="22"/>
  <c r="A130" i="22"/>
  <c r="A131" i="22"/>
  <c r="H131" i="22" s="1"/>
  <c r="A132" i="22"/>
  <c r="H132" i="22" s="1"/>
  <c r="A133" i="22"/>
  <c r="A134" i="22"/>
  <c r="F134" i="22" s="1"/>
  <c r="A135" i="22"/>
  <c r="H135" i="22" s="1"/>
  <c r="A136" i="22"/>
  <c r="H136" i="22" s="1"/>
  <c r="A137" i="22"/>
  <c r="A138" i="22"/>
  <c r="A139" i="22"/>
  <c r="H139" i="22" s="1"/>
  <c r="A140" i="22"/>
  <c r="H140" i="22" s="1"/>
  <c r="A141" i="22"/>
  <c r="A142" i="22"/>
  <c r="H142" i="22" s="1"/>
  <c r="A143" i="22"/>
  <c r="H143" i="22" s="1"/>
  <c r="A144" i="22"/>
  <c r="H144" i="22" s="1"/>
  <c r="A145" i="22"/>
  <c r="A147" i="22"/>
  <c r="F147" i="22" s="1"/>
  <c r="A148" i="22"/>
  <c r="A149" i="22"/>
  <c r="F149" i="22" s="1"/>
  <c r="A150" i="22"/>
  <c r="A151" i="22"/>
  <c r="H151" i="22" s="1"/>
  <c r="A152" i="22"/>
  <c r="H152" i="22" s="1"/>
  <c r="A153" i="22"/>
  <c r="F153" i="22" s="1"/>
  <c r="A154" i="22"/>
  <c r="A155" i="22"/>
  <c r="F155" i="22" s="1"/>
  <c r="A156" i="22"/>
  <c r="F156" i="22" s="1"/>
  <c r="A157" i="22"/>
  <c r="F157" i="22" s="1"/>
  <c r="A158" i="22"/>
  <c r="A159" i="22"/>
  <c r="A160" i="22"/>
  <c r="F160" i="22" s="1"/>
  <c r="A161" i="22"/>
  <c r="F161" i="22" s="1"/>
  <c r="A162" i="22"/>
  <c r="A163" i="22"/>
  <c r="H163" i="22" s="1"/>
  <c r="A164" i="22"/>
  <c r="H164" i="22" s="1"/>
  <c r="A165" i="22"/>
  <c r="F165" i="22" s="1"/>
  <c r="A166" i="22"/>
  <c r="A167" i="22"/>
  <c r="F167" i="22" s="1"/>
  <c r="A168" i="22"/>
  <c r="F168" i="22" s="1"/>
  <c r="A169" i="22"/>
  <c r="F169" i="22" s="1"/>
  <c r="A126" i="22"/>
  <c r="H126" i="22" s="1"/>
  <c r="A125" i="22"/>
  <c r="A124" i="22"/>
  <c r="A123" i="22"/>
  <c r="H123" i="22" s="1"/>
  <c r="A122" i="22"/>
  <c r="H122" i="22" s="1"/>
  <c r="A121" i="22"/>
  <c r="F121" i="22" s="1"/>
  <c r="A120" i="22"/>
  <c r="A119" i="22"/>
  <c r="H119" i="22" s="1"/>
  <c r="A118" i="22"/>
  <c r="H118" i="22" s="1"/>
  <c r="A117" i="22"/>
  <c r="F117" i="22" s="1"/>
  <c r="A116" i="22"/>
  <c r="A115" i="22"/>
  <c r="H115" i="22" s="1"/>
  <c r="A114" i="22"/>
  <c r="H114" i="22" s="1"/>
  <c r="A113" i="22"/>
  <c r="F113" i="22" s="1"/>
  <c r="A112" i="22"/>
  <c r="A110" i="22"/>
  <c r="H110" i="22" s="1"/>
  <c r="A109" i="22"/>
  <c r="H109" i="22" s="1"/>
  <c r="A108" i="22"/>
  <c r="F108" i="22" s="1"/>
  <c r="A107" i="22"/>
  <c r="A106" i="22"/>
  <c r="H106" i="22" s="1"/>
  <c r="A105" i="22"/>
  <c r="H105" i="22" s="1"/>
  <c r="A104" i="22"/>
  <c r="H104" i="22" s="1"/>
  <c r="A103" i="22"/>
  <c r="A102" i="22"/>
  <c r="H102" i="22" s="1"/>
  <c r="A101" i="22"/>
  <c r="H101" i="22" s="1"/>
  <c r="A100" i="22"/>
  <c r="H100" i="22" s="1"/>
  <c r="A99" i="22"/>
  <c r="A98" i="22"/>
  <c r="H98" i="22" s="1"/>
  <c r="A97" i="22"/>
  <c r="H97" i="22" s="1"/>
  <c r="A96" i="22"/>
  <c r="H96" i="22" s="1"/>
  <c r="A95" i="22"/>
  <c r="A93" i="22"/>
  <c r="A92" i="22"/>
  <c r="H92" i="22" s="1"/>
  <c r="A91" i="22"/>
  <c r="F91" i="22" s="1"/>
  <c r="A90" i="22"/>
  <c r="H90" i="22" s="1"/>
  <c r="A89" i="22"/>
  <c r="A87" i="22"/>
  <c r="H87" i="22" s="1"/>
  <c r="A86" i="22"/>
  <c r="H86" i="22" s="1"/>
  <c r="A85" i="22"/>
  <c r="A84" i="22"/>
  <c r="H84" i="22" s="1"/>
  <c r="A83" i="22"/>
  <c r="H83" i="22" s="1"/>
  <c r="A82" i="22"/>
  <c r="H82" i="22" s="1"/>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H66" i="22" s="1"/>
  <c r="A67" i="22"/>
  <c r="F67" i="22" s="1"/>
  <c r="A68" i="22"/>
  <c r="A69" i="22"/>
  <c r="A70" i="22"/>
  <c r="H70" i="22" s="1"/>
  <c r="A72" i="22"/>
  <c r="A73" i="22"/>
  <c r="A74" i="22"/>
  <c r="H74" i="22" s="1"/>
  <c r="A75" i="22"/>
  <c r="A76" i="22"/>
  <c r="A77" i="22"/>
  <c r="G39" i="22"/>
  <c r="E52" i="14"/>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I240" i="20" s="1"/>
  <c r="A241" i="20"/>
  <c r="G241" i="20" s="1"/>
  <c r="A242" i="20"/>
  <c r="G242" i="20" s="1"/>
  <c r="A243" i="20"/>
  <c r="G243" i="20" s="1"/>
  <c r="A244" i="20"/>
  <c r="I244" i="20" s="1"/>
  <c r="A245" i="20"/>
  <c r="I245" i="20" s="1"/>
  <c r="A246" i="20"/>
  <c r="I246" i="20" s="1"/>
  <c r="A247" i="20"/>
  <c r="G247" i="20" s="1"/>
  <c r="A248" i="20"/>
  <c r="G248" i="20" s="1"/>
  <c r="A249" i="20"/>
  <c r="G249" i="20" s="1"/>
  <c r="A250" i="20"/>
  <c r="G250" i="20" s="1"/>
  <c r="A251" i="20"/>
  <c r="I251" i="20" s="1"/>
  <c r="A252" i="20"/>
  <c r="A253" i="20"/>
  <c r="I253" i="20" s="1"/>
  <c r="A254" i="20"/>
  <c r="A255" i="20"/>
  <c r="G255" i="20" s="1"/>
  <c r="A256" i="20"/>
  <c r="G256" i="20" s="1"/>
  <c r="A257" i="20"/>
  <c r="A258" i="20"/>
  <c r="A259" i="20"/>
  <c r="A260" i="20"/>
  <c r="A261" i="20"/>
  <c r="G261" i="20" s="1"/>
  <c r="A262" i="20"/>
  <c r="I262" i="20" s="1"/>
  <c r="A263" i="20"/>
  <c r="G263" i="20" s="1"/>
  <c r="A264" i="20"/>
  <c r="G264" i="20" s="1"/>
  <c r="A265" i="20"/>
  <c r="I265" i="20" s="1"/>
  <c r="A266" i="20"/>
  <c r="G266" i="20" s="1"/>
  <c r="A267" i="20"/>
  <c r="I267" i="20" s="1"/>
  <c r="A268" i="20"/>
  <c r="I268" i="20" s="1"/>
  <c r="A269" i="20"/>
  <c r="G269" i="20" s="1"/>
  <c r="A270" i="20"/>
  <c r="G270" i="20" s="1"/>
  <c r="A271" i="20"/>
  <c r="G271" i="20" s="1"/>
  <c r="A272" i="20"/>
  <c r="A273" i="20"/>
  <c r="A274" i="20"/>
  <c r="I274" i="20" s="1"/>
  <c r="A275" i="20"/>
  <c r="G275" i="20" s="1"/>
  <c r="A276" i="20"/>
  <c r="A277" i="20"/>
  <c r="A278" i="20"/>
  <c r="A279" i="20"/>
  <c r="A280" i="20"/>
  <c r="G280" i="20" s="1"/>
  <c r="A281" i="20"/>
  <c r="G281" i="20" s="1"/>
  <c r="A282" i="20"/>
  <c r="I282" i="20" s="1"/>
  <c r="A283" i="20"/>
  <c r="I283" i="20" s="1"/>
  <c r="A284" i="20"/>
  <c r="G284" i="20" s="1"/>
  <c r="A285" i="20"/>
  <c r="G285" i="20" s="1"/>
  <c r="A286" i="20"/>
  <c r="I286" i="20" s="1"/>
  <c r="A287" i="20"/>
  <c r="I287" i="20" s="1"/>
  <c r="A288" i="20"/>
  <c r="G288" i="20" s="1"/>
  <c r="A289" i="20"/>
  <c r="G289" i="20" s="1"/>
  <c r="A290" i="20"/>
  <c r="G290" i="20" s="1"/>
  <c r="A291" i="20"/>
  <c r="A292" i="20"/>
  <c r="G292" i="20" s="1"/>
  <c r="A293" i="20"/>
  <c r="I293" i="20" s="1"/>
  <c r="A294" i="20"/>
  <c r="G294" i="20" s="1"/>
  <c r="A295" i="20"/>
  <c r="A296" i="20"/>
  <c r="G296" i="20" s="1"/>
  <c r="A297" i="20"/>
  <c r="A298" i="20"/>
  <c r="I298" i="20" s="1"/>
  <c r="A299" i="20"/>
  <c r="A300" i="20"/>
  <c r="I300" i="20" s="1"/>
  <c r="A301" i="20"/>
  <c r="I301" i="20" s="1"/>
  <c r="A302" i="20"/>
  <c r="G302" i="20" s="1"/>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C58" i="22" l="1"/>
  <c r="F5" i="20" s="1"/>
  <c r="D58" i="22"/>
  <c r="C64" i="22"/>
  <c r="F11" i="20" s="1"/>
  <c r="D64" i="22"/>
  <c r="F56" i="22"/>
  <c r="G3" i="20" s="1"/>
  <c r="D56" i="22"/>
  <c r="C62" i="22"/>
  <c r="F9" i="20" s="1"/>
  <c r="D62" i="22"/>
  <c r="C60" i="22"/>
  <c r="F7" i="20" s="1"/>
  <c r="D60" i="22"/>
  <c r="D79" i="22"/>
  <c r="D78" i="22"/>
  <c r="D75" i="25"/>
  <c r="D188" i="22"/>
  <c r="D194" i="22"/>
  <c r="D187" i="22"/>
  <c r="D190" i="22"/>
  <c r="D195" i="22"/>
  <c r="D199" i="22"/>
  <c r="D191" i="22"/>
  <c r="D200" i="22"/>
  <c r="D196" i="22"/>
  <c r="D201" i="22"/>
  <c r="D189" i="22"/>
  <c r="D198" i="22"/>
  <c r="D192" i="22"/>
  <c r="D197" i="22"/>
  <c r="D193" i="22"/>
  <c r="I264" i="20"/>
  <c r="G283" i="20"/>
  <c r="G282" i="20"/>
  <c r="I275" i="20"/>
  <c r="I261" i="20"/>
  <c r="G301" i="20"/>
  <c r="I281" i="20"/>
  <c r="I243" i="20"/>
  <c r="I241" i="20"/>
  <c r="G246" i="20"/>
  <c r="H278" i="20"/>
  <c r="L278" i="20" s="1"/>
  <c r="J278" i="20"/>
  <c r="I242" i="20"/>
  <c r="G265" i="20"/>
  <c r="I290" i="20"/>
  <c r="I263" i="20"/>
  <c r="G267" i="20"/>
  <c r="H239" i="20"/>
  <c r="J239" i="20"/>
  <c r="J238" i="20"/>
  <c r="H238" i="20"/>
  <c r="H297" i="20"/>
  <c r="J297" i="20"/>
  <c r="J277" i="20"/>
  <c r="H277" i="20"/>
  <c r="L277" i="20" s="1"/>
  <c r="J257" i="20"/>
  <c r="H257" i="20"/>
  <c r="H296" i="20"/>
  <c r="J296" i="20"/>
  <c r="J276" i="20"/>
  <c r="H276" i="20"/>
  <c r="L276" i="20" s="1"/>
  <c r="H256" i="20"/>
  <c r="L256" i="20" s="1"/>
  <c r="J256" i="20"/>
  <c r="G277" i="20"/>
  <c r="I302" i="20"/>
  <c r="I288" i="20"/>
  <c r="G268" i="20"/>
  <c r="I247" i="20"/>
  <c r="J279" i="20"/>
  <c r="H279" i="20"/>
  <c r="L279" i="20" s="1"/>
  <c r="I289" i="20"/>
  <c r="G286" i="20"/>
  <c r="J259" i="20"/>
  <c r="H259" i="20"/>
  <c r="J295" i="20"/>
  <c r="H295" i="20"/>
  <c r="L295" i="20" s="1"/>
  <c r="G276" i="20"/>
  <c r="G262" i="20"/>
  <c r="I292" i="20"/>
  <c r="G279" i="20"/>
  <c r="I280" i="20"/>
  <c r="I239" i="20"/>
  <c r="G240" i="20"/>
  <c r="I285" i="20"/>
  <c r="H292" i="20"/>
  <c r="J292" i="20"/>
  <c r="H272" i="20"/>
  <c r="J272" i="20"/>
  <c r="J252" i="20"/>
  <c r="H252" i="20"/>
  <c r="I296" i="20"/>
  <c r="I238" i="20"/>
  <c r="I272" i="20"/>
  <c r="H258" i="20"/>
  <c r="J258" i="20"/>
  <c r="J255" i="20"/>
  <c r="H255" i="20"/>
  <c r="L255" i="20" s="1"/>
  <c r="J274" i="20"/>
  <c r="H274" i="20"/>
  <c r="J273" i="20"/>
  <c r="H273" i="20"/>
  <c r="I295" i="20"/>
  <c r="I259" i="20"/>
  <c r="J260" i="20"/>
  <c r="H260" i="20"/>
  <c r="J298" i="20"/>
  <c r="H298" i="20"/>
  <c r="L298" i="20" s="1"/>
  <c r="J275" i="20"/>
  <c r="H275" i="20"/>
  <c r="L275" i="20" s="1"/>
  <c r="J294" i="20"/>
  <c r="H294" i="20"/>
  <c r="J293" i="20"/>
  <c r="H293" i="20"/>
  <c r="J253" i="20"/>
  <c r="H253" i="20"/>
  <c r="H291" i="20"/>
  <c r="J291" i="20"/>
  <c r="H251" i="20"/>
  <c r="J251" i="20"/>
  <c r="J290" i="20"/>
  <c r="H290" i="20"/>
  <c r="H250" i="20"/>
  <c r="J250" i="20"/>
  <c r="G274" i="20"/>
  <c r="H300" i="20"/>
  <c r="L300" i="20" s="1"/>
  <c r="J300" i="20"/>
  <c r="H299" i="20"/>
  <c r="L299" i="20" s="1"/>
  <c r="J299" i="20"/>
  <c r="H271" i="20"/>
  <c r="J271" i="20"/>
  <c r="J270" i="20"/>
  <c r="H270" i="20"/>
  <c r="J289" i="20"/>
  <c r="H289" i="20"/>
  <c r="J269" i="20"/>
  <c r="H269" i="20"/>
  <c r="J249" i="20"/>
  <c r="H249" i="20"/>
  <c r="I297" i="20"/>
  <c r="I270" i="20"/>
  <c r="I256" i="20"/>
  <c r="I299" i="20"/>
  <c r="G298" i="20"/>
  <c r="G291" i="20"/>
  <c r="I257" i="20"/>
  <c r="I248" i="20"/>
  <c r="G293" i="20"/>
  <c r="H267" i="20"/>
  <c r="J267" i="20"/>
  <c r="I284" i="20"/>
  <c r="G251" i="20"/>
  <c r="G299" i="20"/>
  <c r="I278" i="20"/>
  <c r="H266" i="20"/>
  <c r="J266" i="20"/>
  <c r="J246" i="20"/>
  <c r="H246" i="20"/>
  <c r="I271" i="20"/>
  <c r="I294" i="20"/>
  <c r="G273" i="20"/>
  <c r="I273" i="20"/>
  <c r="G272" i="20"/>
  <c r="I258" i="20"/>
  <c r="G239" i="20"/>
  <c r="G260" i="20"/>
  <c r="I260" i="20"/>
  <c r="K260" i="20" s="1"/>
  <c r="J244" i="20"/>
  <c r="H244" i="20"/>
  <c r="L244" i="20" s="1"/>
  <c r="G252" i="20"/>
  <c r="I276" i="20"/>
  <c r="I269" i="20"/>
  <c r="G259" i="20"/>
  <c r="H280" i="20"/>
  <c r="J280" i="20"/>
  <c r="H240" i="20"/>
  <c r="J240" i="20"/>
  <c r="H288" i="20"/>
  <c r="J288" i="20"/>
  <c r="J287" i="20"/>
  <c r="H287" i="20"/>
  <c r="H286" i="20"/>
  <c r="J286" i="20"/>
  <c r="J285" i="20"/>
  <c r="H285" i="20"/>
  <c r="J245" i="20"/>
  <c r="H245" i="20"/>
  <c r="G297" i="20"/>
  <c r="G257" i="20"/>
  <c r="I250" i="20"/>
  <c r="I252" i="20"/>
  <c r="I279" i="20"/>
  <c r="G258" i="20"/>
  <c r="J248" i="20"/>
  <c r="H248" i="20"/>
  <c r="J265" i="20"/>
  <c r="H265" i="20"/>
  <c r="J264" i="20"/>
  <c r="H264" i="20"/>
  <c r="J263" i="20"/>
  <c r="H263" i="20"/>
  <c r="G238" i="20"/>
  <c r="I255" i="20"/>
  <c r="G300" i="20"/>
  <c r="I266" i="20"/>
  <c r="H268" i="20"/>
  <c r="J268" i="20"/>
  <c r="H247" i="20"/>
  <c r="J247" i="20"/>
  <c r="J284" i="20"/>
  <c r="H284" i="20"/>
  <c r="J283" i="20"/>
  <c r="H283" i="20"/>
  <c r="J243" i="20"/>
  <c r="H243" i="20"/>
  <c r="H302" i="20"/>
  <c r="L302" i="20" s="1"/>
  <c r="J302" i="20"/>
  <c r="J282" i="20"/>
  <c r="H282" i="20"/>
  <c r="J262" i="20"/>
  <c r="H262" i="20"/>
  <c r="J242" i="20"/>
  <c r="H242" i="20"/>
  <c r="L242" i="20" s="1"/>
  <c r="G245" i="20"/>
  <c r="I291" i="20"/>
  <c r="H301" i="20"/>
  <c r="L301" i="20" s="1"/>
  <c r="J301" i="20"/>
  <c r="H281" i="20"/>
  <c r="J281" i="20"/>
  <c r="H261" i="20"/>
  <c r="J261" i="20"/>
  <c r="H241" i="20"/>
  <c r="J241" i="20"/>
  <c r="I277" i="20"/>
  <c r="G244" i="20"/>
  <c r="G295" i="20"/>
  <c r="I249" i="20"/>
  <c r="G287" i="20"/>
  <c r="G253" i="20"/>
  <c r="G278" i="20"/>
  <c r="J254" i="20"/>
  <c r="H254" i="20"/>
  <c r="L254" i="20" s="1"/>
  <c r="G254" i="20"/>
  <c r="I254" i="20"/>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J4" i="20"/>
  <c r="H4" i="20"/>
  <c r="M4" i="20"/>
  <c r="Q4" i="20" s="1"/>
  <c r="B92" i="20"/>
  <c r="B53" i="20"/>
  <c r="B21" i="20"/>
  <c r="D3" i="20"/>
  <c r="M3" i="20"/>
  <c r="Q3" i="20" s="1"/>
  <c r="J3" i="20"/>
  <c r="H3" i="20"/>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H5" i="20"/>
  <c r="J5" i="20"/>
  <c r="M5" i="20"/>
  <c r="Q5" i="20" s="1"/>
  <c r="M11" i="20"/>
  <c r="Q11" i="20" s="1"/>
  <c r="H11" i="20"/>
  <c r="J11" i="20"/>
  <c r="J8" i="20"/>
  <c r="M8" i="20"/>
  <c r="Q8" i="20" s="1"/>
  <c r="H8" i="20"/>
  <c r="B9" i="20"/>
  <c r="H9" i="20"/>
  <c r="J9" i="20"/>
  <c r="M9" i="20"/>
  <c r="Q9" i="20" s="1"/>
  <c r="M7" i="20"/>
  <c r="Q7" i="20" s="1"/>
  <c r="H7" i="20"/>
  <c r="J7" i="20"/>
  <c r="B6" i="20"/>
  <c r="H6" i="20"/>
  <c r="M6" i="20"/>
  <c r="Q6" i="20" s="1"/>
  <c r="J6" i="20"/>
  <c r="H10" i="20"/>
  <c r="J10" i="20"/>
  <c r="M10" i="20"/>
  <c r="Q10" i="20" s="1"/>
  <c r="B18" i="20"/>
  <c r="C16" i="20"/>
  <c r="B20" i="20"/>
  <c r="F78" i="22"/>
  <c r="C79" i="22"/>
  <c r="B79" i="22"/>
  <c r="C61" i="22"/>
  <c r="F8" i="20" s="1"/>
  <c r="H57" i="22"/>
  <c r="I4" i="20" s="1"/>
  <c r="C57" i="22"/>
  <c r="F4" i="20" s="1"/>
  <c r="H63" i="22"/>
  <c r="I10" i="20" s="1"/>
  <c r="C63" i="22"/>
  <c r="F10" i="20" s="1"/>
  <c r="C59" i="22"/>
  <c r="F6" i="20" s="1"/>
  <c r="H56" i="22"/>
  <c r="I3" i="20" s="1"/>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F52" i="14"/>
  <c r="F321" i="22"/>
  <c r="C85" i="22"/>
  <c r="F222" i="22"/>
  <c r="F182" i="22"/>
  <c r="H336" i="22"/>
  <c r="H306" i="22"/>
  <c r="H279" i="22"/>
  <c r="C229" i="22"/>
  <c r="C198" i="22"/>
  <c r="H218" i="22"/>
  <c r="C138" i="22"/>
  <c r="C130" i="22"/>
  <c r="F142" i="22"/>
  <c r="C77" i="22"/>
  <c r="C76" i="22"/>
  <c r="C75" i="22"/>
  <c r="C73" i="22"/>
  <c r="C72" i="22"/>
  <c r="C318" i="22"/>
  <c r="C336" i="22"/>
  <c r="H332" i="22"/>
  <c r="F316" i="22"/>
  <c r="H315" i="22"/>
  <c r="C344" i="22"/>
  <c r="C329" i="22"/>
  <c r="C328" i="22"/>
  <c r="C314" i="22"/>
  <c r="F327" i="22"/>
  <c r="C277" i="22"/>
  <c r="C269" i="22"/>
  <c r="H297" i="22"/>
  <c r="H263" i="22"/>
  <c r="C261" i="22"/>
  <c r="C281" i="22"/>
  <c r="H259" i="22"/>
  <c r="C300" i="22"/>
  <c r="C304" i="22"/>
  <c r="C273" i="22"/>
  <c r="C265" i="22"/>
  <c r="A286" i="22"/>
  <c r="C257" i="22"/>
  <c r="C308" i="22"/>
  <c r="C285" i="22"/>
  <c r="H230" i="22"/>
  <c r="H242" i="22"/>
  <c r="H238" i="22"/>
  <c r="H234" i="22"/>
  <c r="C241" i="22"/>
  <c r="C237" i="22"/>
  <c r="H198" i="22"/>
  <c r="C179" i="22"/>
  <c r="C183" i="22"/>
  <c r="C190" i="22"/>
  <c r="C177" i="22"/>
  <c r="C212" i="22"/>
  <c r="C223" i="22"/>
  <c r="C196" i="22"/>
  <c r="C188" i="22"/>
  <c r="C186" i="22"/>
  <c r="C194" i="22"/>
  <c r="H187" i="22"/>
  <c r="C181" i="22"/>
  <c r="C175" i="22"/>
  <c r="F221" i="22"/>
  <c r="C200" i="22"/>
  <c r="F193" i="22"/>
  <c r="F174" i="22"/>
  <c r="C233" i="22"/>
  <c r="H195" i="22"/>
  <c r="F178" i="22"/>
  <c r="F288" i="22"/>
  <c r="H275" i="22"/>
  <c r="F345" i="22"/>
  <c r="F341" i="22"/>
  <c r="F332" i="22"/>
  <c r="F311" i="22"/>
  <c r="H243" i="22"/>
  <c r="H239" i="22"/>
  <c r="H235" i="22"/>
  <c r="H231" i="22"/>
  <c r="H227" i="22"/>
  <c r="H173" i="22"/>
  <c r="C242" i="22"/>
  <c r="C238" i="22"/>
  <c r="C234" i="22"/>
  <c r="C230" i="22"/>
  <c r="F227" i="22"/>
  <c r="H177" i="22"/>
  <c r="C173" i="22"/>
  <c r="A299" i="22"/>
  <c r="F293" i="22"/>
  <c r="H267" i="22"/>
  <c r="H244" i="22"/>
  <c r="H240" i="22"/>
  <c r="H236" i="22"/>
  <c r="H232" i="22"/>
  <c r="H228" i="22"/>
  <c r="F244" i="22"/>
  <c r="C243" i="22"/>
  <c r="F240" i="22"/>
  <c r="C239" i="22"/>
  <c r="F236" i="22"/>
  <c r="C235" i="22"/>
  <c r="F232" i="22"/>
  <c r="C231" i="22"/>
  <c r="F228" i="22"/>
  <c r="C227" i="22"/>
  <c r="H337" i="22"/>
  <c r="H333" i="22"/>
  <c r="H241" i="22"/>
  <c r="H237" i="22"/>
  <c r="H233" i="22"/>
  <c r="H229" i="22"/>
  <c r="H186" i="22"/>
  <c r="H271" i="22"/>
  <c r="H346" i="22"/>
  <c r="H342" i="22"/>
  <c r="H328" i="22"/>
  <c r="H317" i="22"/>
  <c r="C244" i="22"/>
  <c r="C240" i="22"/>
  <c r="C236" i="22"/>
  <c r="C232" i="22"/>
  <c r="C228" i="22"/>
  <c r="C132" i="22"/>
  <c r="H302" i="22"/>
  <c r="H283" i="22"/>
  <c r="F249" i="22"/>
  <c r="F328" i="22"/>
  <c r="F317" i="22"/>
  <c r="H307" i="22"/>
  <c r="H303" i="22"/>
  <c r="H289" i="22"/>
  <c r="H284" i="22"/>
  <c r="H280" i="22"/>
  <c r="H276" i="22"/>
  <c r="H272" i="22"/>
  <c r="H268" i="22"/>
  <c r="H264" i="22"/>
  <c r="H260" i="22"/>
  <c r="C339" i="22"/>
  <c r="C335" i="22"/>
  <c r="C324" i="22"/>
  <c r="C320" i="22"/>
  <c r="H155" i="22"/>
  <c r="H167" i="22"/>
  <c r="H215" i="22"/>
  <c r="H199" i="22"/>
  <c r="H196" i="22"/>
  <c r="F181" i="22"/>
  <c r="F177" i="22"/>
  <c r="F173" i="22"/>
  <c r="A256" i="22"/>
  <c r="C345" i="22"/>
  <c r="C341" i="22"/>
  <c r="C330" i="22"/>
  <c r="C326" i="22"/>
  <c r="H322" i="22"/>
  <c r="C315" i="22"/>
  <c r="H311" i="22"/>
  <c r="C321" i="22"/>
  <c r="C346" i="22"/>
  <c r="F343" i="22"/>
  <c r="C342" i="22"/>
  <c r="H338" i="22"/>
  <c r="H334" i="22"/>
  <c r="C327" i="22"/>
  <c r="H323" i="22"/>
  <c r="A319" i="22"/>
  <c r="C316" i="22"/>
  <c r="H312" i="22"/>
  <c r="H189" i="22"/>
  <c r="F292" i="22"/>
  <c r="F253" i="22"/>
  <c r="H344" i="22"/>
  <c r="A340" i="22"/>
  <c r="F338" i="22"/>
  <c r="C337" i="22"/>
  <c r="F334" i="22"/>
  <c r="C333" i="22"/>
  <c r="H329" i="22"/>
  <c r="A325" i="22"/>
  <c r="F323" i="22"/>
  <c r="C322" i="22"/>
  <c r="H318" i="22"/>
  <c r="H314" i="22"/>
  <c r="F312" i="22"/>
  <c r="C311" i="22"/>
  <c r="C332" i="22"/>
  <c r="F164" i="22"/>
  <c r="F152" i="22"/>
  <c r="F211" i="22"/>
  <c r="H201" i="22"/>
  <c r="F296" i="22"/>
  <c r="F248" i="22"/>
  <c r="F344" i="22"/>
  <c r="C343" i="22"/>
  <c r="H339" i="22"/>
  <c r="H335" i="22"/>
  <c r="F329" i="22"/>
  <c r="H324" i="22"/>
  <c r="H320" i="22"/>
  <c r="F318" i="22"/>
  <c r="C317" i="22"/>
  <c r="F314" i="22"/>
  <c r="H197" i="22"/>
  <c r="H258" i="22"/>
  <c r="F252" i="22"/>
  <c r="C248" i="22"/>
  <c r="F339" i="22"/>
  <c r="C338" i="22"/>
  <c r="F335" i="22"/>
  <c r="C334" i="22"/>
  <c r="H330" i="22"/>
  <c r="H326" i="22"/>
  <c r="F324" i="22"/>
  <c r="C323" i="22"/>
  <c r="F320" i="22"/>
  <c r="C312" i="22"/>
  <c r="H168" i="22"/>
  <c r="F163" i="22"/>
  <c r="F151" i="22"/>
  <c r="H216" i="22"/>
  <c r="H210" i="22"/>
  <c r="H200" i="22"/>
  <c r="C252" i="22"/>
  <c r="F138" i="22"/>
  <c r="F215" i="22"/>
  <c r="F210" i="22"/>
  <c r="F186" i="22"/>
  <c r="C309" i="22"/>
  <c r="C305" i="22"/>
  <c r="C301" i="22"/>
  <c r="C282" i="22"/>
  <c r="C278" i="22"/>
  <c r="C274" i="22"/>
  <c r="C270" i="22"/>
  <c r="C266" i="22"/>
  <c r="C262" i="22"/>
  <c r="C258" i="22"/>
  <c r="H254" i="22"/>
  <c r="H250" i="22"/>
  <c r="H246" i="22"/>
  <c r="C296" i="22"/>
  <c r="C292" i="22"/>
  <c r="C288" i="22"/>
  <c r="F254" i="22"/>
  <c r="C253" i="22"/>
  <c r="F250" i="22"/>
  <c r="C249" i="22"/>
  <c r="F246" i="22"/>
  <c r="C295" i="22"/>
  <c r="C291" i="22"/>
  <c r="C287" i="22"/>
  <c r="F100" i="22"/>
  <c r="A185" i="22"/>
  <c r="C306" i="22"/>
  <c r="C302" i="22"/>
  <c r="H298" i="22"/>
  <c r="H294" i="22"/>
  <c r="H290" i="22"/>
  <c r="C283" i="22"/>
  <c r="C279" i="22"/>
  <c r="C275" i="22"/>
  <c r="C271" i="22"/>
  <c r="C267" i="22"/>
  <c r="C263" i="22"/>
  <c r="C259" i="22"/>
  <c r="H255" i="22"/>
  <c r="H251" i="22"/>
  <c r="H247" i="22"/>
  <c r="H108" i="22"/>
  <c r="F203" i="22"/>
  <c r="H194" i="22"/>
  <c r="H191" i="22"/>
  <c r="H188" i="22"/>
  <c r="H308" i="22"/>
  <c r="H304" i="22"/>
  <c r="H300" i="22"/>
  <c r="F298" i="22"/>
  <c r="C297" i="22"/>
  <c r="F294" i="22"/>
  <c r="C293" i="22"/>
  <c r="F290" i="22"/>
  <c r="C289" i="22"/>
  <c r="H285" i="22"/>
  <c r="H281" i="22"/>
  <c r="H277" i="22"/>
  <c r="H273" i="22"/>
  <c r="H269" i="22"/>
  <c r="H265" i="22"/>
  <c r="H261" i="22"/>
  <c r="H257" i="22"/>
  <c r="F255" i="22"/>
  <c r="C254" i="22"/>
  <c r="F251" i="22"/>
  <c r="C250" i="22"/>
  <c r="F247" i="22"/>
  <c r="C246" i="22"/>
  <c r="H221" i="22"/>
  <c r="F207" i="22"/>
  <c r="F194" i="22"/>
  <c r="F308" i="22"/>
  <c r="C307" i="22"/>
  <c r="F304" i="22"/>
  <c r="C303" i="22"/>
  <c r="F300" i="22"/>
  <c r="H295" i="22"/>
  <c r="H291" i="22"/>
  <c r="H287" i="22"/>
  <c r="F285" i="22"/>
  <c r="C284" i="22"/>
  <c r="F281" i="22"/>
  <c r="C280" i="22"/>
  <c r="F277" i="22"/>
  <c r="C276" i="22"/>
  <c r="F273" i="22"/>
  <c r="C272" i="22"/>
  <c r="F269" i="22"/>
  <c r="C268" i="22"/>
  <c r="F265" i="22"/>
  <c r="C264" i="22"/>
  <c r="F261" i="22"/>
  <c r="C260" i="22"/>
  <c r="F257" i="22"/>
  <c r="H252" i="22"/>
  <c r="H248" i="22"/>
  <c r="H225" i="22"/>
  <c r="H190" i="22"/>
  <c r="H309" i="22"/>
  <c r="H305" i="22"/>
  <c r="H301" i="22"/>
  <c r="C298" i="22"/>
  <c r="F295" i="22"/>
  <c r="C294" i="22"/>
  <c r="F291" i="22"/>
  <c r="C290" i="22"/>
  <c r="F287" i="22"/>
  <c r="H282" i="22"/>
  <c r="H278" i="22"/>
  <c r="H274" i="22"/>
  <c r="H270" i="22"/>
  <c r="H266" i="22"/>
  <c r="H262" i="22"/>
  <c r="C255" i="22"/>
  <c r="C251" i="22"/>
  <c r="C247" i="22"/>
  <c r="F139" i="22"/>
  <c r="F225" i="22"/>
  <c r="H206" i="22"/>
  <c r="F190" i="22"/>
  <c r="C206" i="22"/>
  <c r="F130" i="22"/>
  <c r="H223" i="22"/>
  <c r="A219" i="22"/>
  <c r="F217" i="22"/>
  <c r="C216" i="22"/>
  <c r="H212" i="22"/>
  <c r="H208" i="22"/>
  <c r="H204" i="22"/>
  <c r="F200" i="22"/>
  <c r="C199" i="22"/>
  <c r="F196" i="22"/>
  <c r="C195" i="22"/>
  <c r="F192" i="22"/>
  <c r="C191" i="22"/>
  <c r="F188" i="22"/>
  <c r="C187" i="22"/>
  <c r="H183" i="22"/>
  <c r="H179" i="22"/>
  <c r="H175" i="22"/>
  <c r="H171" i="22"/>
  <c r="F223" i="22"/>
  <c r="C222" i="22"/>
  <c r="F212" i="22"/>
  <c r="C211" i="22"/>
  <c r="F208" i="22"/>
  <c r="C207" i="22"/>
  <c r="F204" i="22"/>
  <c r="C203" i="22"/>
  <c r="F183" i="22"/>
  <c r="C182" i="22"/>
  <c r="F179" i="22"/>
  <c r="C178" i="22"/>
  <c r="F175" i="22"/>
  <c r="C174" i="22"/>
  <c r="F171" i="22"/>
  <c r="C225" i="22"/>
  <c r="C221" i="22"/>
  <c r="C210" i="22"/>
  <c r="H134" i="22"/>
  <c r="H224" i="22"/>
  <c r="H220" i="22"/>
  <c r="C217" i="22"/>
  <c r="H213" i="22"/>
  <c r="H209" i="22"/>
  <c r="H205" i="22"/>
  <c r="C192" i="22"/>
  <c r="H184" i="22"/>
  <c r="H180" i="22"/>
  <c r="H176" i="22"/>
  <c r="H172" i="22"/>
  <c r="F224" i="22"/>
  <c r="F220" i="22"/>
  <c r="F213" i="22"/>
  <c r="F209" i="22"/>
  <c r="C208" i="22"/>
  <c r="F205" i="22"/>
  <c r="C204" i="22"/>
  <c r="F184" i="22"/>
  <c r="F180" i="22"/>
  <c r="F176" i="22"/>
  <c r="F172" i="22"/>
  <c r="C171" i="22"/>
  <c r="C218" i="22"/>
  <c r="A202" i="22"/>
  <c r="C201" i="22"/>
  <c r="C197" i="22"/>
  <c r="C193" i="22"/>
  <c r="C189" i="22"/>
  <c r="F109" i="22"/>
  <c r="H160" i="22"/>
  <c r="C224" i="22"/>
  <c r="C220" i="22"/>
  <c r="C213" i="22"/>
  <c r="C209" i="22"/>
  <c r="C205" i="22"/>
  <c r="C184" i="22"/>
  <c r="C180" i="22"/>
  <c r="C176" i="22"/>
  <c r="C172" i="22"/>
  <c r="C215" i="22"/>
  <c r="C148" i="22"/>
  <c r="C142" i="22"/>
  <c r="C158" i="22"/>
  <c r="H147" i="22"/>
  <c r="H130" i="22"/>
  <c r="C168" i="22"/>
  <c r="C164" i="22"/>
  <c r="H156" i="22"/>
  <c r="C150" i="22"/>
  <c r="C160" i="22"/>
  <c r="H149" i="22"/>
  <c r="A146" i="22"/>
  <c r="F143" i="22"/>
  <c r="C154" i="22"/>
  <c r="H159" i="22"/>
  <c r="C156" i="22"/>
  <c r="C162" i="22"/>
  <c r="C134" i="22"/>
  <c r="F159" i="22"/>
  <c r="C152" i="22"/>
  <c r="H148" i="22"/>
  <c r="F135" i="22"/>
  <c r="H128" i="22"/>
  <c r="C166" i="22"/>
  <c r="F148" i="22"/>
  <c r="H138" i="22"/>
  <c r="F131" i="22"/>
  <c r="C167" i="22"/>
  <c r="C163" i="22"/>
  <c r="C159" i="22"/>
  <c r="C155" i="22"/>
  <c r="C151" i="22"/>
  <c r="C147" i="22"/>
  <c r="C74" i="22"/>
  <c r="F86" i="22"/>
  <c r="H91" i="22"/>
  <c r="H169" i="22"/>
  <c r="H165" i="22"/>
  <c r="H161" i="22"/>
  <c r="H157" i="22"/>
  <c r="H153" i="22"/>
  <c r="F144" i="22"/>
  <c r="C143" i="22"/>
  <c r="F140" i="22"/>
  <c r="C139" i="22"/>
  <c r="F136" i="22"/>
  <c r="C135" i="22"/>
  <c r="F132" i="22"/>
  <c r="C131" i="22"/>
  <c r="F128" i="22"/>
  <c r="F104" i="22"/>
  <c r="H145" i="22"/>
  <c r="H141" i="22"/>
  <c r="H137" i="22"/>
  <c r="H133" i="22"/>
  <c r="H129" i="22"/>
  <c r="H166" i="22"/>
  <c r="H154" i="22"/>
  <c r="F137" i="22"/>
  <c r="C128" i="22"/>
  <c r="H76" i="22"/>
  <c r="F83" i="22"/>
  <c r="C169" i="22"/>
  <c r="F166" i="22"/>
  <c r="C165" i="22"/>
  <c r="F162" i="22"/>
  <c r="C161" i="22"/>
  <c r="F158" i="22"/>
  <c r="C157" i="22"/>
  <c r="F154" i="22"/>
  <c r="C153" i="22"/>
  <c r="F150" i="22"/>
  <c r="C149" i="22"/>
  <c r="H150" i="22"/>
  <c r="C140" i="22"/>
  <c r="F129" i="22"/>
  <c r="C145" i="22"/>
  <c r="C141" i="22"/>
  <c r="C137" i="22"/>
  <c r="C133" i="22"/>
  <c r="C129" i="22"/>
  <c r="H162" i="22"/>
  <c r="H158" i="22"/>
  <c r="F145" i="22"/>
  <c r="C144" i="22"/>
  <c r="F141" i="22"/>
  <c r="C136" i="22"/>
  <c r="F133" i="22"/>
  <c r="H75" i="22"/>
  <c r="F90" i="22"/>
  <c r="F96" i="22"/>
  <c r="F122" i="22"/>
  <c r="C103" i="22"/>
  <c r="F87" i="22"/>
  <c r="F97" i="22"/>
  <c r="F101" i="22"/>
  <c r="F105" i="22"/>
  <c r="C107" i="22"/>
  <c r="C81" i="22"/>
  <c r="F82" i="22"/>
  <c r="F118" i="22"/>
  <c r="C99" i="22"/>
  <c r="C83" i="22"/>
  <c r="C91" i="22"/>
  <c r="F114" i="22"/>
  <c r="F125" i="22"/>
  <c r="C95" i="22"/>
  <c r="C87" i="22"/>
  <c r="C97" i="22"/>
  <c r="C101" i="22"/>
  <c r="C89" i="22"/>
  <c r="F75" i="22"/>
  <c r="F81" i="22"/>
  <c r="C84" i="22"/>
  <c r="F85" i="22"/>
  <c r="F95" i="22"/>
  <c r="C98" i="22"/>
  <c r="F99" i="22"/>
  <c r="C102" i="22"/>
  <c r="F103" i="22"/>
  <c r="C106" i="22"/>
  <c r="F107" i="22"/>
  <c r="C110" i="22"/>
  <c r="H113" i="22"/>
  <c r="H117" i="22"/>
  <c r="H121" i="22"/>
  <c r="H125" i="22"/>
  <c r="C93" i="22"/>
  <c r="H81" i="22"/>
  <c r="H85" i="22"/>
  <c r="F89" i="22"/>
  <c r="C92" i="22"/>
  <c r="F93" i="22"/>
  <c r="H95" i="22"/>
  <c r="H99" i="22"/>
  <c r="H103" i="22"/>
  <c r="H107" i="22"/>
  <c r="F112" i="22"/>
  <c r="C115" i="22"/>
  <c r="F116" i="22"/>
  <c r="C119" i="22"/>
  <c r="F120" i="22"/>
  <c r="C123" i="22"/>
  <c r="F124" i="22"/>
  <c r="C116" i="22"/>
  <c r="C124" i="22"/>
  <c r="F84" i="22"/>
  <c r="H89" i="22"/>
  <c r="H93" i="22"/>
  <c r="F98" i="22"/>
  <c r="F102" i="22"/>
  <c r="C105" i="22"/>
  <c r="F106" i="22"/>
  <c r="C109" i="22"/>
  <c r="F110" i="22"/>
  <c r="H112" i="22"/>
  <c r="H116" i="22"/>
  <c r="H120" i="22"/>
  <c r="H124" i="22"/>
  <c r="C112" i="22"/>
  <c r="C120" i="22"/>
  <c r="A80" i="22"/>
  <c r="F92" i="22"/>
  <c r="A94" i="22"/>
  <c r="C114" i="22"/>
  <c r="F115" i="22"/>
  <c r="C118" i="22"/>
  <c r="F119" i="22"/>
  <c r="C122" i="22"/>
  <c r="F123" i="22"/>
  <c r="C126" i="22"/>
  <c r="C82" i="22"/>
  <c r="C86" i="22"/>
  <c r="A88" i="22"/>
  <c r="C96" i="22"/>
  <c r="C100" i="22"/>
  <c r="C104" i="22"/>
  <c r="C108" i="22"/>
  <c r="A111" i="22"/>
  <c r="C90" i="22"/>
  <c r="C113" i="22"/>
  <c r="C117" i="22"/>
  <c r="C121" i="22"/>
  <c r="C125" i="22"/>
  <c r="F126" i="22"/>
  <c r="H60" i="22"/>
  <c r="I7" i="20" s="1"/>
  <c r="F60" i="22"/>
  <c r="G7" i="20" s="1"/>
  <c r="H77" i="22"/>
  <c r="H72" i="22"/>
  <c r="F63" i="22"/>
  <c r="G10" i="20" s="1"/>
  <c r="F70" i="22"/>
  <c r="F66" i="22"/>
  <c r="F74" i="22"/>
  <c r="C70" i="22"/>
  <c r="C66" i="22"/>
  <c r="H73" i="22"/>
  <c r="C69" i="22"/>
  <c r="H64" i="22"/>
  <c r="I11" i="20" s="1"/>
  <c r="H58" i="22"/>
  <c r="I5" i="20" s="1"/>
  <c r="F64" i="22"/>
  <c r="G11" i="20" s="1"/>
  <c r="H78" i="22"/>
  <c r="A55" i="22"/>
  <c r="H62" i="22"/>
  <c r="I9" i="20" s="1"/>
  <c r="H59" i="22"/>
  <c r="I6" i="20" s="1"/>
  <c r="H61" i="22"/>
  <c r="I8" i="20" s="1"/>
  <c r="F59" i="22"/>
  <c r="G6" i="20" s="1"/>
  <c r="A71" i="22"/>
  <c r="F76" i="22"/>
  <c r="F72" i="22"/>
  <c r="H67" i="22"/>
  <c r="F61" i="22"/>
  <c r="G8" i="20" s="1"/>
  <c r="F57" i="22"/>
  <c r="G4" i="20" s="1"/>
  <c r="F77" i="22"/>
  <c r="F73" i="22"/>
  <c r="H68" i="22"/>
  <c r="F62" i="22"/>
  <c r="G9" i="20" s="1"/>
  <c r="F58" i="22"/>
  <c r="G5" i="20" s="1"/>
  <c r="F68" i="22"/>
  <c r="C67" i="22"/>
  <c r="H69" i="22"/>
  <c r="A65" i="22"/>
  <c r="F69" i="22"/>
  <c r="C68" i="22"/>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E21" i="20"/>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D23" i="20"/>
  <c r="E15" i="20"/>
  <c r="D15" i="20"/>
  <c r="E7" i="20"/>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D22" i="20"/>
  <c r="C22" i="20"/>
  <c r="E14" i="20"/>
  <c r="D14" i="20"/>
  <c r="C14" i="20"/>
  <c r="E6" i="20"/>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D247" i="20"/>
  <c r="C247" i="20"/>
  <c r="C314" i="20"/>
  <c r="C274" i="20"/>
  <c r="C210" i="20"/>
  <c r="C187" i="20"/>
  <c r="C146" i="20"/>
  <c r="C127" i="20"/>
  <c r="C87" i="20"/>
  <c r="C23" i="20"/>
  <c r="D96" i="20"/>
  <c r="D263" i="20"/>
  <c r="E293" i="20"/>
  <c r="E319" i="20"/>
  <c r="D319" i="20"/>
  <c r="C319" i="20"/>
  <c r="E303" i="20"/>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D17" i="20"/>
  <c r="C17" i="20"/>
  <c r="E9" i="20"/>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E12" i="20"/>
  <c r="C4" i="20"/>
  <c r="E4" i="20"/>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D35" i="20"/>
  <c r="E19" i="20"/>
  <c r="D19" i="20"/>
  <c r="E11" i="20"/>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D28" i="20"/>
  <c r="E37" i="20"/>
  <c r="D60" i="20"/>
  <c r="E69" i="20"/>
  <c r="D91" i="20"/>
  <c r="E100" i="20"/>
  <c r="D123" i="20"/>
  <c r="E132" i="20"/>
  <c r="D151" i="20"/>
  <c r="E160" i="20"/>
  <c r="D183" i="20"/>
  <c r="D215" i="20"/>
  <c r="E285" i="20"/>
  <c r="D285" i="20"/>
  <c r="E277" i="20"/>
  <c r="D277" i="20"/>
  <c r="E269" i="20"/>
  <c r="D269" i="20"/>
  <c r="E261" i="20"/>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D34" i="20"/>
  <c r="E27" i="20"/>
  <c r="D27" i="20"/>
  <c r="E18" i="20"/>
  <c r="D18" i="20"/>
  <c r="C10" i="20"/>
  <c r="E10" i="20"/>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H16" i="20" l="1"/>
  <c r="L16" i="20" s="1"/>
  <c r="F22" i="8"/>
  <c r="O10" i="20"/>
  <c r="O35" i="20"/>
  <c r="O5" i="20"/>
  <c r="O7" i="20"/>
  <c r="O4" i="20"/>
  <c r="O8" i="20"/>
  <c r="O303" i="20"/>
  <c r="O33" i="20"/>
  <c r="O34" i="20"/>
  <c r="O6" i="20"/>
  <c r="O9" i="20"/>
  <c r="O11" i="20"/>
  <c r="O32"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J237" i="20"/>
  <c r="I237" i="20"/>
  <c r="K237" i="20" s="1"/>
  <c r="H237" i="20"/>
  <c r="F237" i="20"/>
  <c r="G237" i="20"/>
  <c r="F294" i="20"/>
  <c r="L294" i="20" s="1"/>
  <c r="F281" i="20"/>
  <c r="L281" i="20" s="1"/>
  <c r="F292" i="20"/>
  <c r="L292" i="20" s="1"/>
  <c r="F238" i="20"/>
  <c r="F284" i="20"/>
  <c r="L284" i="20" s="1"/>
  <c r="F276" i="20"/>
  <c r="F266" i="20"/>
  <c r="L266" i="20" s="1"/>
  <c r="F257" i="20"/>
  <c r="L257" i="20" s="1"/>
  <c r="F270" i="20"/>
  <c r="L270" i="20" s="1"/>
  <c r="F252" i="20"/>
  <c r="F274" i="20"/>
  <c r="L274" i="20" s="1"/>
  <c r="F259" i="20"/>
  <c r="L259" i="20" s="1"/>
  <c r="F262" i="20"/>
  <c r="L262" i="20" s="1"/>
  <c r="F255" i="20"/>
  <c r="F273" i="20"/>
  <c r="L273" i="20" s="1"/>
  <c r="F243" i="20"/>
  <c r="L243" i="20" s="1"/>
  <c r="F249" i="20"/>
  <c r="L249" i="20" s="1"/>
  <c r="F289" i="20"/>
  <c r="L289" i="20" s="1"/>
  <c r="F244" i="20"/>
  <c r="F268" i="20"/>
  <c r="L268" i="20" s="1"/>
  <c r="F288" i="20"/>
  <c r="L288" i="20" s="1"/>
  <c r="F286" i="20"/>
  <c r="L286" i="20" s="1"/>
  <c r="F260" i="20"/>
  <c r="L260" i="20" s="1"/>
  <c r="F279" i="20"/>
  <c r="F264" i="20"/>
  <c r="L264" i="20" s="1"/>
  <c r="F247" i="20"/>
  <c r="F242" i="20"/>
  <c r="F239" i="20"/>
  <c r="F278" i="20"/>
  <c r="F263" i="20"/>
  <c r="L263" i="20" s="1"/>
  <c r="F287" i="20"/>
  <c r="L287" i="20" s="1"/>
  <c r="F267" i="20"/>
  <c r="L267" i="20" s="1"/>
  <c r="F271" i="20"/>
  <c r="L271" i="20" s="1"/>
  <c r="F253" i="20"/>
  <c r="L253" i="20" s="1"/>
  <c r="F250" i="20"/>
  <c r="L250" i="20" s="1"/>
  <c r="F285" i="20"/>
  <c r="L285" i="20" s="1"/>
  <c r="F240" i="20"/>
  <c r="F293" i="20"/>
  <c r="L293" i="20" s="1"/>
  <c r="F246" i="20"/>
  <c r="L246" i="20" s="1"/>
  <c r="F241" i="20"/>
  <c r="F245" i="20"/>
  <c r="L245" i="20" s="1"/>
  <c r="F248" i="20"/>
  <c r="F295" i="20"/>
  <c r="F277" i="20"/>
  <c r="F280" i="20"/>
  <c r="L280" i="20" s="1"/>
  <c r="F282" i="20"/>
  <c r="L282" i="20" s="1"/>
  <c r="F290" i="20"/>
  <c r="L290" i="20" s="1"/>
  <c r="F258" i="20"/>
  <c r="L258" i="20" s="1"/>
  <c r="F251" i="20"/>
  <c r="L251" i="20" s="1"/>
  <c r="F261" i="20"/>
  <c r="F256" i="20"/>
  <c r="F254" i="20"/>
  <c r="F269" i="20"/>
  <c r="L269" i="20" s="1"/>
  <c r="F272" i="20"/>
  <c r="L272" i="20" s="1"/>
  <c r="F265" i="20"/>
  <c r="L265" i="20" s="1"/>
  <c r="F283" i="20"/>
  <c r="L283" i="20" s="1"/>
  <c r="F275" i="20"/>
  <c r="F291" i="20"/>
  <c r="L291" i="20" s="1"/>
  <c r="F297" i="20"/>
  <c r="L297" i="20" s="1"/>
  <c r="F301" i="20"/>
  <c r="F302" i="20"/>
  <c r="F296" i="20"/>
  <c r="L296" i="20" s="1"/>
  <c r="F298" i="20"/>
  <c r="F300" i="20"/>
  <c r="F299" i="20"/>
  <c r="F16" i="20"/>
  <c r="F129" i="25"/>
  <c r="G18" i="20"/>
  <c r="I99" i="20"/>
  <c r="H129" i="25"/>
  <c r="D129" i="25"/>
  <c r="J207" i="20"/>
  <c r="G197" i="20"/>
  <c r="M214" i="20"/>
  <c r="Q214" i="20" s="1"/>
  <c r="H71" i="20"/>
  <c r="F105" i="20"/>
  <c r="I173" i="20"/>
  <c r="F110" i="20"/>
  <c r="F168" i="20"/>
  <c r="G108" i="20"/>
  <c r="G94" i="20"/>
  <c r="F90" i="20"/>
  <c r="G82" i="20"/>
  <c r="I88" i="20"/>
  <c r="G92" i="20"/>
  <c r="F77" i="20"/>
  <c r="F160" i="20"/>
  <c r="G73" i="20"/>
  <c r="F155" i="20"/>
  <c r="I156" i="20"/>
  <c r="F136" i="20"/>
  <c r="O136" i="20" s="1"/>
  <c r="F149" i="20"/>
  <c r="G231" i="20"/>
  <c r="I140" i="20"/>
  <c r="F236" i="20"/>
  <c r="I157" i="20"/>
  <c r="F312" i="20"/>
  <c r="G326" i="20"/>
  <c r="G304" i="20"/>
  <c r="I322" i="20"/>
  <c r="I147" i="20"/>
  <c r="I308" i="20"/>
  <c r="F324" i="20"/>
  <c r="I138" i="20"/>
  <c r="I312" i="20"/>
  <c r="F332" i="20"/>
  <c r="F318" i="20"/>
  <c r="G74" i="20"/>
  <c r="F49" i="20"/>
  <c r="F40" i="20"/>
  <c r="F43" i="20"/>
  <c r="F146" i="20"/>
  <c r="F139" i="20"/>
  <c r="F235" i="20"/>
  <c r="F231" i="20"/>
  <c r="F323" i="20"/>
  <c r="H149" i="25"/>
  <c r="F188" i="25"/>
  <c r="M99" i="20"/>
  <c r="Q99" i="20" s="1"/>
  <c r="J29" i="20"/>
  <c r="J54" i="20"/>
  <c r="M140" i="20"/>
  <c r="Q140" i="20" s="1"/>
  <c r="H217" i="20"/>
  <c r="G144" i="25"/>
  <c r="H151" i="20"/>
  <c r="H201" i="25"/>
  <c r="H67" i="20"/>
  <c r="J227" i="25"/>
  <c r="G199" i="20"/>
  <c r="G204" i="20"/>
  <c r="G225" i="20"/>
  <c r="M114" i="20"/>
  <c r="Q114" i="20" s="1"/>
  <c r="H60" i="20"/>
  <c r="H168" i="20"/>
  <c r="I117" i="20"/>
  <c r="H150" i="20"/>
  <c r="F101" i="20"/>
  <c r="G107" i="20"/>
  <c r="G165" i="20"/>
  <c r="I100" i="20"/>
  <c r="F107" i="20"/>
  <c r="F102" i="20"/>
  <c r="F108" i="20"/>
  <c r="F94" i="20"/>
  <c r="G87" i="20"/>
  <c r="I83" i="20"/>
  <c r="F85" i="20"/>
  <c r="F112" i="20"/>
  <c r="F113" i="20"/>
  <c r="G77" i="20"/>
  <c r="G156" i="20"/>
  <c r="I69" i="20"/>
  <c r="F157" i="20"/>
  <c r="G72" i="20"/>
  <c r="I236" i="20"/>
  <c r="F234" i="20"/>
  <c r="G313" i="20"/>
  <c r="F307" i="20"/>
  <c r="F311" i="20"/>
  <c r="G325" i="20"/>
  <c r="F315" i="20"/>
  <c r="G333" i="20"/>
  <c r="I142" i="20"/>
  <c r="F309" i="20"/>
  <c r="I230" i="20"/>
  <c r="I307" i="20"/>
  <c r="I34" i="20"/>
  <c r="I320" i="20"/>
  <c r="G41" i="20"/>
  <c r="I37" i="20"/>
  <c r="F47" i="20"/>
  <c r="I44" i="20"/>
  <c r="F76" i="20"/>
  <c r="F42" i="20"/>
  <c r="F227" i="20"/>
  <c r="F317" i="20"/>
  <c r="G91" i="20"/>
  <c r="I233" i="20"/>
  <c r="G310" i="20"/>
  <c r="F244" i="25"/>
  <c r="F237" i="25"/>
  <c r="I53" i="20"/>
  <c r="F231" i="25"/>
  <c r="I164" i="20"/>
  <c r="H197" i="25"/>
  <c r="F184" i="25"/>
  <c r="G187" i="20"/>
  <c r="G13" i="20"/>
  <c r="M75" i="20"/>
  <c r="Q75" i="20" s="1"/>
  <c r="J114" i="20"/>
  <c r="J158" i="20"/>
  <c r="H214" i="20"/>
  <c r="J107" i="20"/>
  <c r="H215" i="20"/>
  <c r="M77" i="20"/>
  <c r="Q77" i="20" s="1"/>
  <c r="M68" i="20"/>
  <c r="Q68" i="20" s="1"/>
  <c r="J99" i="20"/>
  <c r="J167" i="20"/>
  <c r="M108" i="20"/>
  <c r="Q108" i="20" s="1"/>
  <c r="M144" i="20"/>
  <c r="Q144" i="20" s="1"/>
  <c r="G40" i="20"/>
  <c r="J70" i="20"/>
  <c r="M153" i="20"/>
  <c r="Q153" i="20" s="1"/>
  <c r="H233" i="20"/>
  <c r="J220" i="20"/>
  <c r="M72" i="20"/>
  <c r="Q72" i="20" s="1"/>
  <c r="M165" i="20"/>
  <c r="Q165" i="20" s="1"/>
  <c r="H197" i="20"/>
  <c r="F26" i="10"/>
  <c r="F166" i="20"/>
  <c r="I169" i="20"/>
  <c r="G113" i="20"/>
  <c r="I80" i="20"/>
  <c r="G157" i="20"/>
  <c r="G116" i="20"/>
  <c r="I314" i="20"/>
  <c r="G308" i="20"/>
  <c r="I326" i="20"/>
  <c r="G312" i="20"/>
  <c r="I145" i="20"/>
  <c r="F313" i="20"/>
  <c r="I234" i="20"/>
  <c r="I229" i="20"/>
  <c r="I316" i="20"/>
  <c r="I324" i="20"/>
  <c r="F44" i="20"/>
  <c r="I66" i="20"/>
  <c r="F46" i="20"/>
  <c r="F330" i="20"/>
  <c r="F308" i="20"/>
  <c r="I323" i="20"/>
  <c r="G212" i="20"/>
  <c r="G205" i="20"/>
  <c r="H138" i="25"/>
  <c r="F239" i="25"/>
  <c r="F224" i="25"/>
  <c r="I154" i="20"/>
  <c r="F187" i="25"/>
  <c r="F227" i="25"/>
  <c r="M19" i="20"/>
  <c r="Q19" i="20" s="1"/>
  <c r="J35" i="20"/>
  <c r="H75" i="20"/>
  <c r="M122" i="20"/>
  <c r="Q122" i="20" s="1"/>
  <c r="H166" i="20"/>
  <c r="J222" i="20"/>
  <c r="M231" i="20"/>
  <c r="Q231" i="20" s="1"/>
  <c r="J77" i="20"/>
  <c r="G46" i="20"/>
  <c r="H12" i="20"/>
  <c r="H183" i="20"/>
  <c r="M45" i="20"/>
  <c r="Q45" i="20" s="1"/>
  <c r="M208" i="20"/>
  <c r="Q208" i="20" s="1"/>
  <c r="J108" i="20"/>
  <c r="J144" i="20"/>
  <c r="G230" i="20"/>
  <c r="M78" i="20"/>
  <c r="Q78" i="20" s="1"/>
  <c r="H153" i="20"/>
  <c r="H49" i="20"/>
  <c r="J79" i="20"/>
  <c r="H194" i="20"/>
  <c r="H48" i="20"/>
  <c r="G311" i="20"/>
  <c r="F98" i="20"/>
  <c r="F140" i="20"/>
  <c r="I227" i="20"/>
  <c r="F310" i="20"/>
  <c r="G162" i="20"/>
  <c r="J174" i="25"/>
  <c r="J244" i="25"/>
  <c r="I144" i="25"/>
  <c r="G194" i="25"/>
  <c r="I219" i="25"/>
  <c r="J147" i="25"/>
  <c r="J221" i="25"/>
  <c r="E137" i="25"/>
  <c r="G161" i="25"/>
  <c r="I184" i="25"/>
  <c r="E210" i="25"/>
  <c r="G233" i="25"/>
  <c r="I255" i="25"/>
  <c r="F63" i="12"/>
  <c r="F72" i="10"/>
  <c r="F50" i="9"/>
  <c r="J176" i="25"/>
  <c r="J246" i="25"/>
  <c r="G146" i="25"/>
  <c r="E195" i="25"/>
  <c r="G220" i="25"/>
  <c r="I241" i="25"/>
  <c r="F39" i="13"/>
  <c r="F37" i="12"/>
  <c r="F46" i="10"/>
  <c r="J131" i="25"/>
  <c r="J204" i="25"/>
  <c r="G131" i="25"/>
  <c r="I155" i="25"/>
  <c r="J186" i="25"/>
  <c r="J257" i="25"/>
  <c r="I149" i="25"/>
  <c r="E175" i="25"/>
  <c r="G198" i="25"/>
  <c r="I223" i="25"/>
  <c r="E245" i="25"/>
  <c r="F37" i="13"/>
  <c r="F35" i="12"/>
  <c r="F44" i="10"/>
  <c r="J181" i="25"/>
  <c r="G163" i="25"/>
  <c r="E213" i="25"/>
  <c r="I253" i="25"/>
  <c r="F27" i="12"/>
  <c r="F44" i="9"/>
  <c r="F23" i="8"/>
  <c r="F81" i="12"/>
  <c r="F64" i="8"/>
  <c r="F33" i="12"/>
  <c r="F42" i="12"/>
  <c r="J258" i="25"/>
  <c r="I182" i="25"/>
  <c r="G231" i="25"/>
  <c r="F53" i="9"/>
  <c r="J235" i="25"/>
  <c r="E178" i="25"/>
  <c r="I226" i="25"/>
  <c r="F54" i="13"/>
  <c r="F30" i="11"/>
  <c r="F30" i="9"/>
  <c r="F27" i="4"/>
  <c r="G178" i="25"/>
  <c r="G232" i="25"/>
  <c r="F38" i="13"/>
  <c r="F73" i="10"/>
  <c r="F21" i="9"/>
  <c r="G172" i="25"/>
  <c r="F21" i="12"/>
  <c r="F36" i="8"/>
  <c r="E162" i="25"/>
  <c r="J182" i="25"/>
  <c r="J253" i="25"/>
  <c r="G148" i="25"/>
  <c r="I172" i="25"/>
  <c r="E197" i="25"/>
  <c r="G222" i="25"/>
  <c r="J156" i="25"/>
  <c r="J229" i="25"/>
  <c r="I139" i="25"/>
  <c r="E165" i="25"/>
  <c r="G187" i="25"/>
  <c r="I213" i="25"/>
  <c r="E236" i="25"/>
  <c r="G258" i="25"/>
  <c r="F54" i="12"/>
  <c r="F62" i="10"/>
  <c r="F42" i="9"/>
  <c r="J184" i="25"/>
  <c r="J255" i="25"/>
  <c r="E149" i="25"/>
  <c r="G174" i="25"/>
  <c r="I197" i="25"/>
  <c r="E223" i="25"/>
  <c r="G244" i="25"/>
  <c r="F30" i="13"/>
  <c r="F28" i="12"/>
  <c r="F38" i="10"/>
  <c r="J140" i="25"/>
  <c r="J214" i="25"/>
  <c r="E134" i="25"/>
  <c r="G158" i="25"/>
  <c r="J196" i="25"/>
  <c r="E128" i="25"/>
  <c r="G153" i="25"/>
  <c r="I177" i="25"/>
  <c r="E202" i="25"/>
  <c r="G226" i="25"/>
  <c r="I248" i="25"/>
  <c r="F27" i="13"/>
  <c r="F26" i="12"/>
  <c r="F36" i="10"/>
  <c r="J208" i="25"/>
  <c r="I169" i="25"/>
  <c r="G219" i="25"/>
  <c r="I257" i="25"/>
  <c r="F34" i="11"/>
  <c r="F32" i="9"/>
  <c r="F30" i="4"/>
  <c r="F66" i="12"/>
  <c r="F47" i="8"/>
  <c r="F28" i="10"/>
  <c r="F35" i="11"/>
  <c r="I132" i="25"/>
  <c r="E188" i="25"/>
  <c r="I235" i="25"/>
  <c r="F31" i="9"/>
  <c r="J259" i="25"/>
  <c r="G183" i="25"/>
  <c r="E232" i="25"/>
  <c r="F42" i="13"/>
  <c r="F74" i="10"/>
  <c r="F22" i="9"/>
  <c r="J218" i="25"/>
  <c r="E190" i="25"/>
  <c r="G237" i="25"/>
  <c r="F24" i="13"/>
  <c r="F57" i="10"/>
  <c r="F62" i="8"/>
  <c r="E222" i="25"/>
  <c r="F27" i="11"/>
  <c r="F34" i="4"/>
  <c r="I174" i="25"/>
  <c r="F58" i="12"/>
  <c r="F22" i="11"/>
  <c r="E180" i="25"/>
  <c r="F56" i="12"/>
  <c r="G136" i="25"/>
  <c r="I196" i="25"/>
  <c r="F52" i="13"/>
  <c r="F53" i="8"/>
  <c r="I191" i="25"/>
  <c r="F51" i="8"/>
  <c r="J179" i="25"/>
  <c r="I162" i="25"/>
  <c r="J191" i="25"/>
  <c r="J126" i="25"/>
  <c r="E152" i="25"/>
  <c r="G176" i="25"/>
  <c r="I200" i="25"/>
  <c r="E225" i="25"/>
  <c r="J166" i="25"/>
  <c r="J237" i="25"/>
  <c r="I167" i="25"/>
  <c r="E191" i="25"/>
  <c r="G216" i="25"/>
  <c r="I238" i="25"/>
  <c r="F50" i="13"/>
  <c r="F46" i="12"/>
  <c r="F54" i="10"/>
  <c r="F34" i="9"/>
  <c r="J194" i="25"/>
  <c r="G127" i="25"/>
  <c r="I152" i="25"/>
  <c r="E177" i="25"/>
  <c r="G201" i="25"/>
  <c r="I225" i="25"/>
  <c r="E248" i="25"/>
  <c r="F20" i="13"/>
  <c r="F19" i="12"/>
  <c r="F29" i="10"/>
  <c r="J149" i="25"/>
  <c r="J223" i="25"/>
  <c r="I137" i="25"/>
  <c r="J132" i="25"/>
  <c r="J205" i="25"/>
  <c r="I131" i="25"/>
  <c r="E156" i="25"/>
  <c r="G180" i="25"/>
  <c r="I204" i="25"/>
  <c r="E229" i="25"/>
  <c r="G251" i="25"/>
  <c r="F85" i="12"/>
  <c r="F37" i="11"/>
  <c r="F27" i="10"/>
  <c r="J233" i="25"/>
  <c r="E176" i="25"/>
  <c r="I224" i="25"/>
  <c r="F44" i="13"/>
  <c r="F20" i="11"/>
  <c r="F24" i="9"/>
  <c r="I249" i="25"/>
  <c r="F40" i="12"/>
  <c r="F39" i="8"/>
  <c r="F27" i="9"/>
  <c r="G141" i="25"/>
  <c r="G195" i="25"/>
  <c r="G240" i="25"/>
  <c r="F23" i="9"/>
  <c r="I134" i="25"/>
  <c r="I188" i="25"/>
  <c r="I236" i="25"/>
  <c r="F25" i="13"/>
  <c r="F58" i="10"/>
  <c r="F63" i="8"/>
  <c r="J241" i="25"/>
  <c r="G196" i="25"/>
  <c r="E241" i="25"/>
  <c r="F76" i="12"/>
  <c r="F45" i="10"/>
  <c r="F54" i="8"/>
  <c r="I237" i="25"/>
  <c r="F56" i="10"/>
  <c r="J152" i="25"/>
  <c r="E198" i="25"/>
  <c r="F18" i="12"/>
  <c r="J143" i="25"/>
  <c r="I228" i="25"/>
  <c r="J127" i="25"/>
  <c r="J201" i="25"/>
  <c r="G129" i="25"/>
  <c r="I154" i="25"/>
  <c r="E179" i="25"/>
  <c r="G203" i="25"/>
  <c r="I227" i="25"/>
  <c r="J175" i="25"/>
  <c r="J245" i="25"/>
  <c r="E146" i="25"/>
  <c r="I194" i="25"/>
  <c r="E220" i="25"/>
  <c r="G241" i="25"/>
  <c r="F41" i="13"/>
  <c r="F38" i="12"/>
  <c r="F47" i="10"/>
  <c r="J129" i="25"/>
  <c r="J203" i="25"/>
  <c r="E131" i="25"/>
  <c r="G155" i="25"/>
  <c r="I179" i="25"/>
  <c r="E204" i="25"/>
  <c r="G228" i="25"/>
  <c r="I250" i="25"/>
  <c r="F79" i="12"/>
  <c r="F31" i="11"/>
  <c r="F21" i="10"/>
  <c r="J158" i="25"/>
  <c r="J231" i="25"/>
  <c r="G140" i="25"/>
  <c r="J141" i="25"/>
  <c r="J215" i="25"/>
  <c r="G134" i="25"/>
  <c r="I158" i="25"/>
  <c r="E183" i="25"/>
  <c r="G208" i="25"/>
  <c r="I231" i="25"/>
  <c r="E254" i="25"/>
  <c r="F77" i="12"/>
  <c r="F29" i="11"/>
  <c r="F18" i="10"/>
  <c r="J252" i="25"/>
  <c r="G181" i="25"/>
  <c r="E230" i="25"/>
  <c r="F29" i="13"/>
  <c r="F64" i="10"/>
  <c r="F65" i="8"/>
  <c r="G254" i="25"/>
  <c r="F25" i="12"/>
  <c r="F30" i="8"/>
  <c r="F43" i="8"/>
  <c r="J136" i="25"/>
  <c r="E151" i="25"/>
  <c r="I201" i="25"/>
  <c r="I244" i="25"/>
  <c r="F56" i="8"/>
  <c r="I141" i="25"/>
  <c r="E196" i="25"/>
  <c r="I240" i="25"/>
  <c r="F78" i="12"/>
  <c r="F48" i="10"/>
  <c r="F55" i="8"/>
  <c r="K126" i="25"/>
  <c r="I202" i="25"/>
  <c r="I245" i="25"/>
  <c r="F64" i="12"/>
  <c r="F32" i="10"/>
  <c r="F45" i="8"/>
  <c r="J137" i="25"/>
  <c r="J210" i="25"/>
  <c r="E133" i="25"/>
  <c r="G157" i="25"/>
  <c r="I181" i="25"/>
  <c r="E206" i="25"/>
  <c r="G230" i="25"/>
  <c r="J183" i="25"/>
  <c r="J254" i="25"/>
  <c r="I148" i="25"/>
  <c r="E174" i="25"/>
  <c r="G197" i="25"/>
  <c r="I222" i="25"/>
  <c r="E244" i="25"/>
  <c r="F31" i="13"/>
  <c r="F29" i="12"/>
  <c r="F39" i="10"/>
  <c r="J139" i="25"/>
  <c r="J213" i="25"/>
  <c r="I133" i="25"/>
  <c r="E158" i="25"/>
  <c r="G182" i="25"/>
  <c r="I206" i="25"/>
  <c r="E231" i="25"/>
  <c r="G253" i="25"/>
  <c r="F70" i="12"/>
  <c r="F23" i="11"/>
  <c r="F57" i="9"/>
  <c r="J168" i="25"/>
  <c r="J239" i="25"/>
  <c r="E143" i="25"/>
  <c r="J151" i="25"/>
  <c r="J224" i="25"/>
  <c r="E138" i="25"/>
  <c r="G162" i="25"/>
  <c r="I185" i="25"/>
  <c r="E211" i="25"/>
  <c r="G234" i="25"/>
  <c r="I256" i="25"/>
  <c r="F68" i="12"/>
  <c r="F21" i="11"/>
  <c r="F55" i="9"/>
  <c r="G132" i="25"/>
  <c r="I186" i="25"/>
  <c r="G235" i="25"/>
  <c r="F82" i="12"/>
  <c r="F50" i="10"/>
  <c r="F57" i="8"/>
  <c r="E258" i="25"/>
  <c r="F33" i="11"/>
  <c r="F26" i="8"/>
  <c r="J162" i="25"/>
  <c r="E157" i="25"/>
  <c r="E208" i="25"/>
  <c r="F52" i="12"/>
  <c r="G151" i="25"/>
  <c r="G202" i="25"/>
  <c r="G245" i="25"/>
  <c r="F65" i="12"/>
  <c r="F33" i="10"/>
  <c r="F46" i="8"/>
  <c r="I143" i="25"/>
  <c r="E209" i="25"/>
  <c r="E251" i="25"/>
  <c r="F49" i="12"/>
  <c r="F37" i="8"/>
  <c r="I126" i="25"/>
  <c r="F61" i="9"/>
  <c r="J225" i="25"/>
  <c r="E218" i="25"/>
  <c r="F60" i="9"/>
  <c r="J190" i="25"/>
  <c r="G126" i="25"/>
  <c r="J171" i="25"/>
  <c r="I159" i="25"/>
  <c r="I215" i="25"/>
  <c r="F34" i="12"/>
  <c r="F25" i="4"/>
  <c r="E238" i="25"/>
  <c r="J146" i="25"/>
  <c r="J220" i="25"/>
  <c r="I136" i="25"/>
  <c r="E161" i="25"/>
  <c r="G184" i="25"/>
  <c r="I209" i="25"/>
  <c r="E233" i="25"/>
  <c r="J193" i="25"/>
  <c r="E127" i="25"/>
  <c r="G152" i="25"/>
  <c r="I176" i="25"/>
  <c r="E201" i="25"/>
  <c r="G225" i="25"/>
  <c r="I246" i="25"/>
  <c r="F21" i="13"/>
  <c r="F20" i="12"/>
  <c r="F30" i="10"/>
  <c r="J148" i="25"/>
  <c r="J222" i="25"/>
  <c r="G137" i="25"/>
  <c r="I161" i="25"/>
  <c r="E185" i="25"/>
  <c r="G210" i="25"/>
  <c r="I233" i="25"/>
  <c r="E256" i="25"/>
  <c r="F61" i="12"/>
  <c r="F71" i="10"/>
  <c r="F49" i="9"/>
  <c r="J177" i="25"/>
  <c r="J248" i="25"/>
  <c r="I146" i="25"/>
  <c r="J159" i="25"/>
  <c r="J232" i="25"/>
  <c r="I140" i="25"/>
  <c r="E166" i="25"/>
  <c r="G188" i="25"/>
  <c r="I214" i="25"/>
  <c r="E237" i="25"/>
  <c r="G259" i="25"/>
  <c r="F59" i="12"/>
  <c r="F69" i="10"/>
  <c r="J134" i="25"/>
  <c r="E141" i="25"/>
  <c r="E194" i="25"/>
  <c r="E240" i="25"/>
  <c r="F67" i="12"/>
  <c r="F37" i="10"/>
  <c r="F48" i="8"/>
  <c r="F18" i="11"/>
  <c r="F29" i="4"/>
  <c r="F24" i="4"/>
  <c r="J187" i="25"/>
  <c r="I165" i="25"/>
  <c r="G214" i="25"/>
  <c r="F60" i="10"/>
  <c r="J163" i="25"/>
  <c r="E159" i="25"/>
  <c r="I208" i="25"/>
  <c r="E250" i="25"/>
  <c r="F50" i="12"/>
  <c r="F20" i="10"/>
  <c r="F38" i="8"/>
  <c r="I151" i="25"/>
  <c r="G215" i="25"/>
  <c r="E255" i="25"/>
  <c r="F36" i="12"/>
  <c r="F51" i="9"/>
  <c r="F28" i="8"/>
  <c r="F36" i="13"/>
  <c r="J243" i="25"/>
  <c r="E234" i="25"/>
  <c r="F37" i="9"/>
  <c r="E136" i="25"/>
  <c r="F35" i="13"/>
  <c r="J197" i="25"/>
  <c r="J155" i="25"/>
  <c r="J228" i="25"/>
  <c r="G139" i="25"/>
  <c r="I163" i="25"/>
  <c r="E187" i="25"/>
  <c r="G213" i="25"/>
  <c r="J128" i="25"/>
  <c r="J202" i="25"/>
  <c r="I129" i="25"/>
  <c r="E155" i="25"/>
  <c r="G179" i="25"/>
  <c r="I203" i="25"/>
  <c r="E228" i="25"/>
  <c r="G250" i="25"/>
  <c r="F80" i="12"/>
  <c r="F32" i="11"/>
  <c r="F22" i="10"/>
  <c r="J157" i="25"/>
  <c r="J230" i="25"/>
  <c r="E140" i="25"/>
  <c r="G165" i="25"/>
  <c r="I187" i="25"/>
  <c r="E214" i="25"/>
  <c r="G236" i="25"/>
  <c r="I258" i="25"/>
  <c r="F53" i="12"/>
  <c r="F61" i="10"/>
  <c r="F41" i="9"/>
  <c r="J185" i="25"/>
  <c r="J256" i="25"/>
  <c r="G149" i="25"/>
  <c r="J169" i="25"/>
  <c r="J240" i="25"/>
  <c r="G143" i="25"/>
  <c r="I168" i="25"/>
  <c r="E193" i="25"/>
  <c r="G218" i="25"/>
  <c r="I239" i="25"/>
  <c r="F55" i="13"/>
  <c r="F51" i="12"/>
  <c r="F59" i="10"/>
  <c r="J133" i="25"/>
  <c r="E148" i="25"/>
  <c r="G200" i="25"/>
  <c r="I243" i="25"/>
  <c r="F55" i="12"/>
  <c r="F24" i="10"/>
  <c r="F40" i="8"/>
  <c r="F43" i="13"/>
  <c r="F49" i="10"/>
  <c r="G185" i="25"/>
  <c r="F32" i="13"/>
  <c r="J209" i="25"/>
  <c r="E171" i="25"/>
  <c r="I220" i="25"/>
  <c r="F35" i="10"/>
  <c r="J188" i="25"/>
  <c r="G166" i="25"/>
  <c r="E215" i="25"/>
  <c r="I254" i="25"/>
  <c r="F39" i="12"/>
  <c r="F52" i="9"/>
  <c r="G159" i="25"/>
  <c r="I221" i="25"/>
  <c r="I259" i="25"/>
  <c r="F23" i="12"/>
  <c r="F39" i="9"/>
  <c r="F35" i="4"/>
  <c r="F74" i="12"/>
  <c r="F28" i="9"/>
  <c r="G138" i="25"/>
  <c r="I242" i="25"/>
  <c r="F18" i="9"/>
  <c r="I166" i="25"/>
  <c r="F47" i="12"/>
  <c r="J219" i="25"/>
  <c r="I178" i="25"/>
  <c r="I232" i="25"/>
  <c r="F43" i="10"/>
  <c r="I128" i="25"/>
  <c r="F73" i="12"/>
  <c r="F65" i="10"/>
  <c r="I138" i="25"/>
  <c r="G193" i="25"/>
  <c r="J138" i="25"/>
  <c r="F71" i="12"/>
  <c r="I216" i="25"/>
  <c r="E153" i="25"/>
  <c r="F46" i="13"/>
  <c r="F54" i="9"/>
  <c r="E226" i="25"/>
  <c r="F36" i="4"/>
  <c r="F22" i="14" s="1"/>
  <c r="F48" i="12"/>
  <c r="F67" i="10"/>
  <c r="F42" i="10"/>
  <c r="E184" i="25"/>
  <c r="F60" i="12"/>
  <c r="G168" i="25"/>
  <c r="F83" i="12"/>
  <c r="G147" i="25"/>
  <c r="G211" i="25"/>
  <c r="G252" i="25"/>
  <c r="F44" i="12"/>
  <c r="F59" i="9"/>
  <c r="F33" i="8"/>
  <c r="J251" i="25"/>
  <c r="E181" i="25"/>
  <c r="I229" i="25"/>
  <c r="F31" i="4"/>
  <c r="F35" i="9"/>
  <c r="J325" i="20"/>
  <c r="I329" i="20"/>
  <c r="M332" i="20"/>
  <c r="Q332" i="20" s="1"/>
  <c r="M316" i="20"/>
  <c r="Q316" i="20" s="1"/>
  <c r="M330" i="20"/>
  <c r="Q330" i="20" s="1"/>
  <c r="M314" i="20"/>
  <c r="Q314" i="20" s="1"/>
  <c r="H329" i="20"/>
  <c r="H313" i="20"/>
  <c r="H310" i="20"/>
  <c r="L310" i="20" s="1"/>
  <c r="M320" i="20"/>
  <c r="Q320" i="20" s="1"/>
  <c r="G324" i="20"/>
  <c r="H327" i="20"/>
  <c r="M303" i="20"/>
  <c r="Q303" i="20" s="1"/>
  <c r="H184" i="20"/>
  <c r="J197" i="20"/>
  <c r="M121" i="20"/>
  <c r="Q121" i="20" s="1"/>
  <c r="H58" i="20"/>
  <c r="H27" i="20"/>
  <c r="J216" i="20"/>
  <c r="M229" i="20"/>
  <c r="Q229" i="20" s="1"/>
  <c r="M196" i="20"/>
  <c r="Q196" i="20" s="1"/>
  <c r="M128" i="20"/>
  <c r="Q128" i="20" s="1"/>
  <c r="I116" i="20"/>
  <c r="J189" i="20"/>
  <c r="M97" i="20"/>
  <c r="Q97" i="20" s="1"/>
  <c r="M66" i="20"/>
  <c r="Q66" i="20" s="1"/>
  <c r="M204" i="20"/>
  <c r="Q204" i="20" s="1"/>
  <c r="H120" i="20"/>
  <c r="J26" i="20"/>
  <c r="H227" i="20"/>
  <c r="M195" i="20"/>
  <c r="Q195" i="20" s="1"/>
  <c r="J147" i="20"/>
  <c r="J119" i="20"/>
  <c r="H80" i="20"/>
  <c r="G145" i="20"/>
  <c r="J129" i="20"/>
  <c r="M212" i="20"/>
  <c r="Q212" i="20" s="1"/>
  <c r="H112" i="20"/>
  <c r="M65" i="20"/>
  <c r="Q65" i="20" s="1"/>
  <c r="J203" i="20"/>
  <c r="H171" i="20"/>
  <c r="H127" i="20"/>
  <c r="M95" i="20"/>
  <c r="Q95" i="20" s="1"/>
  <c r="J211" i="25"/>
  <c r="F24" i="11"/>
  <c r="E239" i="25"/>
  <c r="J178" i="25"/>
  <c r="F43" i="12"/>
  <c r="F31" i="8"/>
  <c r="F23" i="10"/>
  <c r="E172" i="25"/>
  <c r="F31" i="10"/>
  <c r="F60" i="8"/>
  <c r="F40" i="10"/>
  <c r="G190" i="25"/>
  <c r="F70" i="10"/>
  <c r="I210" i="25"/>
  <c r="F30" i="12"/>
  <c r="G154" i="25"/>
  <c r="I218" i="25"/>
  <c r="E257" i="25"/>
  <c r="F31" i="12"/>
  <c r="F46" i="9"/>
  <c r="F25" i="8"/>
  <c r="E132" i="25"/>
  <c r="G186" i="25"/>
  <c r="E235" i="25"/>
  <c r="F41" i="8"/>
  <c r="F66" i="8"/>
  <c r="I102" i="20"/>
  <c r="I141" i="20"/>
  <c r="M325" i="20"/>
  <c r="Q325" i="20" s="1"/>
  <c r="G305" i="20"/>
  <c r="H308" i="20"/>
  <c r="L308" i="20" s="1"/>
  <c r="H330" i="20"/>
  <c r="H314" i="20"/>
  <c r="M331" i="20"/>
  <c r="Q331" i="20" s="1"/>
  <c r="M315" i="20"/>
  <c r="Q315" i="20" s="1"/>
  <c r="J329" i="20"/>
  <c r="J313" i="20"/>
  <c r="M310" i="20"/>
  <c r="Q310" i="20" s="1"/>
  <c r="H312" i="20"/>
  <c r="H326" i="20"/>
  <c r="J327" i="20"/>
  <c r="H303" i="20"/>
  <c r="M184" i="20"/>
  <c r="Q184" i="20" s="1"/>
  <c r="M197" i="20"/>
  <c r="Q197" i="20" s="1"/>
  <c r="J58" i="20"/>
  <c r="J27" i="20"/>
  <c r="H216" i="20"/>
  <c r="H136" i="20"/>
  <c r="I92" i="20"/>
  <c r="M189" i="20"/>
  <c r="Q189" i="20" s="1"/>
  <c r="J172" i="20"/>
  <c r="M120" i="20"/>
  <c r="Q120" i="20" s="1"/>
  <c r="H26" i="20"/>
  <c r="M227" i="20"/>
  <c r="Q227" i="20" s="1"/>
  <c r="M147" i="20"/>
  <c r="Q147" i="20" s="1"/>
  <c r="M119" i="20"/>
  <c r="Q119" i="20" s="1"/>
  <c r="J32" i="20"/>
  <c r="G140" i="20"/>
  <c r="H181" i="20"/>
  <c r="M129" i="20"/>
  <c r="Q129" i="20" s="1"/>
  <c r="J180" i="20"/>
  <c r="M112" i="20"/>
  <c r="Q112" i="20" s="1"/>
  <c r="J235" i="20"/>
  <c r="M203" i="20"/>
  <c r="Q203" i="20" s="1"/>
  <c r="J155" i="20"/>
  <c r="M127" i="20"/>
  <c r="Q127" i="20" s="1"/>
  <c r="J25" i="20"/>
  <c r="J165" i="25"/>
  <c r="G133" i="25"/>
  <c r="F58" i="9"/>
  <c r="F48" i="13"/>
  <c r="J249" i="25"/>
  <c r="F26" i="13"/>
  <c r="J216" i="25"/>
  <c r="E227" i="25"/>
  <c r="F61" i="8"/>
  <c r="F34" i="8"/>
  <c r="J144" i="25"/>
  <c r="E203" i="25"/>
  <c r="F48" i="9"/>
  <c r="G223" i="25"/>
  <c r="F25" i="10"/>
  <c r="E169" i="25"/>
  <c r="E224" i="25"/>
  <c r="E126" i="25"/>
  <c r="F36" i="11"/>
  <c r="F36" i="9"/>
  <c r="F32" i="4"/>
  <c r="E139" i="25"/>
  <c r="I193" i="25"/>
  <c r="G239" i="25"/>
  <c r="F56" i="9"/>
  <c r="H24" i="20"/>
  <c r="I167" i="20"/>
  <c r="I106" i="20"/>
  <c r="H317" i="20"/>
  <c r="H324" i="20"/>
  <c r="J308" i="20"/>
  <c r="J330" i="20"/>
  <c r="J314" i="20"/>
  <c r="H331" i="20"/>
  <c r="J315" i="20"/>
  <c r="M329" i="20"/>
  <c r="Q329" i="20" s="1"/>
  <c r="M313" i="20"/>
  <c r="Q313" i="20" s="1"/>
  <c r="J310" i="20"/>
  <c r="J312" i="20"/>
  <c r="M326" i="20"/>
  <c r="Q326" i="20" s="1"/>
  <c r="M319" i="20"/>
  <c r="Q319" i="20" s="1"/>
  <c r="J303" i="20"/>
  <c r="H105" i="20"/>
  <c r="M58" i="20"/>
  <c r="Q58" i="20" s="1"/>
  <c r="M27" i="20"/>
  <c r="Q27" i="20" s="1"/>
  <c r="M216" i="20"/>
  <c r="Q216" i="20" s="1"/>
  <c r="H205" i="20"/>
  <c r="J136" i="20"/>
  <c r="J236" i="20"/>
  <c r="J156" i="20"/>
  <c r="J81" i="20"/>
  <c r="I85" i="20"/>
  <c r="H113" i="20"/>
  <c r="L113" i="20" s="1"/>
  <c r="H74" i="20"/>
  <c r="H50" i="20"/>
  <c r="H172" i="20"/>
  <c r="M26" i="20"/>
  <c r="Q26" i="20" s="1"/>
  <c r="J211" i="20"/>
  <c r="J179" i="20"/>
  <c r="H147" i="20"/>
  <c r="H119" i="20"/>
  <c r="J64" i="20"/>
  <c r="H32" i="20"/>
  <c r="I75" i="20"/>
  <c r="J181" i="20"/>
  <c r="H34" i="20"/>
  <c r="H180" i="20"/>
  <c r="J41" i="20"/>
  <c r="M235" i="20"/>
  <c r="Q235" i="20" s="1"/>
  <c r="H203" i="20"/>
  <c r="H155" i="20"/>
  <c r="J111" i="20"/>
  <c r="J88" i="20"/>
  <c r="J56" i="20"/>
  <c r="M25" i="20"/>
  <c r="Q25" i="20" s="1"/>
  <c r="J226" i="20"/>
  <c r="H202" i="20"/>
  <c r="J186" i="20"/>
  <c r="M170" i="20"/>
  <c r="Q170" i="20" s="1"/>
  <c r="J146" i="20"/>
  <c r="H126" i="20"/>
  <c r="M110" i="20"/>
  <c r="Q110" i="20" s="1"/>
  <c r="J87" i="20"/>
  <c r="M71" i="20"/>
  <c r="Q71" i="20" s="1"/>
  <c r="J236" i="25"/>
  <c r="I157" i="25"/>
  <c r="J167" i="25"/>
  <c r="F45" i="12"/>
  <c r="E147" i="25"/>
  <c r="J161" i="25"/>
  <c r="F43" i="9"/>
  <c r="I171" i="25"/>
  <c r="F53" i="13"/>
  <c r="J198" i="25"/>
  <c r="J242" i="25"/>
  <c r="G209" i="25"/>
  <c r="F20" i="9"/>
  <c r="G256" i="25"/>
  <c r="J153" i="25"/>
  <c r="G175" i="25"/>
  <c r="G229" i="25"/>
  <c r="F47" i="13"/>
  <c r="F25" i="11"/>
  <c r="F26" i="9"/>
  <c r="F23" i="4"/>
  <c r="I147" i="25"/>
  <c r="E200" i="25"/>
  <c r="G243" i="25"/>
  <c r="F32" i="8"/>
  <c r="J24" i="20"/>
  <c r="I24" i="20"/>
  <c r="K24" i="20" s="1"/>
  <c r="I98" i="20"/>
  <c r="J317" i="20"/>
  <c r="J324" i="20"/>
  <c r="M308" i="20"/>
  <c r="Q308" i="20" s="1"/>
  <c r="M306" i="20"/>
  <c r="Q306" i="20" s="1"/>
  <c r="J331" i="20"/>
  <c r="H315" i="20"/>
  <c r="H328" i="20"/>
  <c r="M312" i="20"/>
  <c r="Q312" i="20" s="1"/>
  <c r="J326" i="20"/>
  <c r="H319" i="20"/>
  <c r="I331" i="20"/>
  <c r="H149" i="20"/>
  <c r="J105" i="20"/>
  <c r="I105" i="20"/>
  <c r="J176" i="20"/>
  <c r="J205" i="20"/>
  <c r="M136" i="20"/>
  <c r="Q136" i="20" s="1"/>
  <c r="H236" i="20"/>
  <c r="L236" i="20" s="1"/>
  <c r="H156" i="20"/>
  <c r="H81" i="20"/>
  <c r="G233" i="20"/>
  <c r="H221" i="20"/>
  <c r="H173" i="20"/>
  <c r="J113" i="20"/>
  <c r="J74" i="20"/>
  <c r="J50" i="20"/>
  <c r="J228" i="20"/>
  <c r="M172" i="20"/>
  <c r="Q172" i="20" s="1"/>
  <c r="M211" i="20"/>
  <c r="Q211" i="20" s="1"/>
  <c r="M179" i="20"/>
  <c r="Q179" i="20" s="1"/>
  <c r="J103" i="20"/>
  <c r="H64" i="20"/>
  <c r="M32" i="20"/>
  <c r="Q32" i="20" s="1"/>
  <c r="I67" i="20"/>
  <c r="M181" i="20"/>
  <c r="Q181" i="20" s="1"/>
  <c r="J34" i="20"/>
  <c r="M180" i="20"/>
  <c r="Q180" i="20" s="1"/>
  <c r="J96" i="20"/>
  <c r="H41" i="20"/>
  <c r="H235" i="20"/>
  <c r="L235" i="20" s="1"/>
  <c r="J187" i="20"/>
  <c r="M155" i="20"/>
  <c r="Q155" i="20" s="1"/>
  <c r="M111" i="20"/>
  <c r="Q111" i="20" s="1"/>
  <c r="M88" i="20"/>
  <c r="Q88" i="20" s="1"/>
  <c r="M56" i="20"/>
  <c r="Q56" i="20" s="1"/>
  <c r="H25" i="20"/>
  <c r="M226" i="20"/>
  <c r="Q226" i="20" s="1"/>
  <c r="J202" i="20"/>
  <c r="M186" i="20"/>
  <c r="Q186" i="20" s="1"/>
  <c r="H162" i="20"/>
  <c r="M146" i="20"/>
  <c r="Q146" i="20" s="1"/>
  <c r="J126" i="20"/>
  <c r="H102" i="20"/>
  <c r="M87" i="20"/>
  <c r="Q87" i="20" s="1"/>
  <c r="E182" i="25"/>
  <c r="J238" i="25"/>
  <c r="F53" i="10"/>
  <c r="G171" i="25"/>
  <c r="I156" i="25"/>
  <c r="F18" i="13"/>
  <c r="G221" i="25"/>
  <c r="F28" i="11"/>
  <c r="E154" i="25"/>
  <c r="I183" i="25"/>
  <c r="G128" i="25"/>
  <c r="G227" i="25"/>
  <c r="F44" i="8"/>
  <c r="F55" i="10"/>
  <c r="J200" i="25"/>
  <c r="I180" i="25"/>
  <c r="I234" i="25"/>
  <c r="F33" i="13"/>
  <c r="F66" i="10"/>
  <c r="F67" i="8"/>
  <c r="J154" i="25"/>
  <c r="G156" i="25"/>
  <c r="G205" i="25"/>
  <c r="E249" i="25"/>
  <c r="F24" i="8"/>
  <c r="F134" i="25"/>
  <c r="G314" i="20"/>
  <c r="H333" i="20"/>
  <c r="M317" i="20"/>
  <c r="Q317" i="20" s="1"/>
  <c r="M324" i="20"/>
  <c r="Q324" i="20" s="1"/>
  <c r="G328" i="20"/>
  <c r="M322" i="20"/>
  <c r="Q322" i="20" s="1"/>
  <c r="H306" i="20"/>
  <c r="H321" i="20"/>
  <c r="H305" i="20"/>
  <c r="J328" i="20"/>
  <c r="H304" i="20"/>
  <c r="H318" i="20"/>
  <c r="L318" i="20" s="1"/>
  <c r="J319" i="20"/>
  <c r="G323" i="20"/>
  <c r="J224" i="20"/>
  <c r="J149" i="20"/>
  <c r="M105" i="20"/>
  <c r="Q105" i="20" s="1"/>
  <c r="H42" i="20"/>
  <c r="I86" i="20"/>
  <c r="H176" i="20"/>
  <c r="M205" i="20"/>
  <c r="Q205" i="20" s="1"/>
  <c r="H89" i="20"/>
  <c r="M236" i="20"/>
  <c r="Q236" i="20" s="1"/>
  <c r="M156" i="20"/>
  <c r="Q156" i="20" s="1"/>
  <c r="M81" i="20"/>
  <c r="Q81" i="20" s="1"/>
  <c r="G43" i="20"/>
  <c r="J221" i="20"/>
  <c r="J173" i="20"/>
  <c r="M113" i="20"/>
  <c r="Q113" i="20" s="1"/>
  <c r="M74" i="20"/>
  <c r="Q74" i="20" s="1"/>
  <c r="M50" i="20"/>
  <c r="Q50" i="20" s="1"/>
  <c r="H228" i="20"/>
  <c r="H211" i="20"/>
  <c r="G167" i="25"/>
  <c r="G206" i="25"/>
  <c r="F33" i="9"/>
  <c r="I195" i="25"/>
  <c r="I205" i="25"/>
  <c r="F69" i="12"/>
  <c r="E259" i="25"/>
  <c r="F29" i="9"/>
  <c r="G204" i="25"/>
  <c r="I251" i="25"/>
  <c r="E144" i="25"/>
  <c r="E242" i="25"/>
  <c r="F27" i="8"/>
  <c r="F47" i="9"/>
  <c r="J226" i="25"/>
  <c r="E186" i="25"/>
  <c r="G238" i="25"/>
  <c r="F84" i="12"/>
  <c r="F52" i="10"/>
  <c r="F59" i="8"/>
  <c r="J180" i="25"/>
  <c r="E163" i="25"/>
  <c r="I211" i="25"/>
  <c r="I252" i="25"/>
  <c r="F25" i="9"/>
  <c r="M24" i="20"/>
  <c r="Q24" i="20" s="1"/>
  <c r="G234" i="20"/>
  <c r="J333" i="20"/>
  <c r="H309" i="20"/>
  <c r="G320" i="20"/>
  <c r="H322" i="20"/>
  <c r="J306" i="20"/>
  <c r="M323" i="20"/>
  <c r="Q323" i="20" s="1"/>
  <c r="M307" i="20"/>
  <c r="Q307" i="20" s="1"/>
  <c r="J321" i="20"/>
  <c r="J305" i="20"/>
  <c r="M328" i="20"/>
  <c r="Q328" i="20" s="1"/>
  <c r="J304" i="20"/>
  <c r="M318" i="20"/>
  <c r="Q318" i="20" s="1"/>
  <c r="J311" i="20"/>
  <c r="I315" i="20"/>
  <c r="H224" i="20"/>
  <c r="L224" i="20" s="1"/>
  <c r="M149" i="20"/>
  <c r="Q149" i="20" s="1"/>
  <c r="H82" i="20"/>
  <c r="J42" i="20"/>
  <c r="G147" i="20"/>
  <c r="M176" i="20"/>
  <c r="Q176" i="20" s="1"/>
  <c r="H165" i="20"/>
  <c r="J89" i="20"/>
  <c r="J33" i="20"/>
  <c r="G35" i="20"/>
  <c r="M221" i="20"/>
  <c r="Q221" i="20" s="1"/>
  <c r="M173" i="20"/>
  <c r="Q173" i="20" s="1"/>
  <c r="M228" i="20"/>
  <c r="Q228" i="20" s="1"/>
  <c r="J57" i="20"/>
  <c r="J163" i="20"/>
  <c r="M103" i="20"/>
  <c r="Q103" i="20" s="1"/>
  <c r="J48" i="20"/>
  <c r="I107" i="20"/>
  <c r="G42" i="20"/>
  <c r="H213" i="20"/>
  <c r="J157" i="20"/>
  <c r="H148" i="20"/>
  <c r="M96" i="20"/>
  <c r="Q96" i="20" s="1"/>
  <c r="J219" i="20"/>
  <c r="M187" i="20"/>
  <c r="Q187" i="20" s="1"/>
  <c r="J40" i="20"/>
  <c r="I190" i="25"/>
  <c r="I230" i="25"/>
  <c r="E168" i="25"/>
  <c r="J195" i="25"/>
  <c r="E221" i="25"/>
  <c r="G249" i="25"/>
  <c r="J234" i="25"/>
  <c r="F24" i="12"/>
  <c r="F26" i="4"/>
  <c r="E252" i="25"/>
  <c r="G246" i="25"/>
  <c r="I153" i="25"/>
  <c r="G255" i="25"/>
  <c r="J172" i="25"/>
  <c r="F33" i="4"/>
  <c r="J250" i="25"/>
  <c r="I198" i="25"/>
  <c r="E243" i="25"/>
  <c r="F72" i="12"/>
  <c r="F41" i="10"/>
  <c r="F50" i="8"/>
  <c r="J206" i="25"/>
  <c r="G169" i="25"/>
  <c r="E219" i="25"/>
  <c r="G257" i="25"/>
  <c r="F58" i="8"/>
  <c r="G24" i="20"/>
  <c r="I110" i="20"/>
  <c r="M333" i="20"/>
  <c r="Q333" i="20" s="1"/>
  <c r="J309" i="20"/>
  <c r="H332" i="20"/>
  <c r="H316" i="20"/>
  <c r="I327" i="20"/>
  <c r="J322" i="20"/>
  <c r="G318" i="20"/>
  <c r="H323" i="20"/>
  <c r="J307" i="20"/>
  <c r="M321" i="20"/>
  <c r="Q321" i="20" s="1"/>
  <c r="M305" i="20"/>
  <c r="Q305" i="20" s="1"/>
  <c r="H320" i="20"/>
  <c r="M304" i="20"/>
  <c r="Q304" i="20" s="1"/>
  <c r="J318" i="20"/>
  <c r="M311" i="20"/>
  <c r="Q311" i="20" s="1"/>
  <c r="M224" i="20"/>
  <c r="Q224" i="20" s="1"/>
  <c r="H121" i="20"/>
  <c r="J82" i="20"/>
  <c r="M42" i="20"/>
  <c r="Q42" i="20" s="1"/>
  <c r="H229" i="20"/>
  <c r="J165" i="20"/>
  <c r="M89" i="20"/>
  <c r="Q89" i="20" s="1"/>
  <c r="J196" i="20"/>
  <c r="J128" i="20"/>
  <c r="H33" i="20"/>
  <c r="H97" i="20"/>
  <c r="H66" i="20"/>
  <c r="J204" i="20"/>
  <c r="H57" i="20"/>
  <c r="J195" i="20"/>
  <c r="H163" i="20"/>
  <c r="J80" i="20"/>
  <c r="M48" i="20"/>
  <c r="Q48" i="20" s="1"/>
  <c r="I91" i="20"/>
  <c r="G34" i="20"/>
  <c r="J213" i="20"/>
  <c r="M157" i="20"/>
  <c r="Q157" i="20" s="1"/>
  <c r="J212" i="20"/>
  <c r="M148" i="20"/>
  <c r="Q148" i="20" s="1"/>
  <c r="J65" i="20"/>
  <c r="H219" i="20"/>
  <c r="J171" i="20"/>
  <c r="J95" i="20"/>
  <c r="J72" i="20"/>
  <c r="H40" i="20"/>
  <c r="L40" i="20" s="1"/>
  <c r="H234" i="20"/>
  <c r="M218" i="20"/>
  <c r="Q218" i="20" s="1"/>
  <c r="J194" i="20"/>
  <c r="M178" i="20"/>
  <c r="Q178" i="20" s="1"/>
  <c r="H154" i="20"/>
  <c r="M141" i="20"/>
  <c r="Q141" i="20" s="1"/>
  <c r="J118" i="20"/>
  <c r="H94" i="20"/>
  <c r="M79" i="20"/>
  <c r="Q79" i="20" s="1"/>
  <c r="G177" i="25"/>
  <c r="F45" i="13"/>
  <c r="I175" i="25"/>
  <c r="H325" i="20"/>
  <c r="H307" i="20"/>
  <c r="H311" i="20"/>
  <c r="H128" i="20"/>
  <c r="J227" i="20"/>
  <c r="G84" i="20"/>
  <c r="M213" i="20"/>
  <c r="Q213" i="20" s="1"/>
  <c r="J112" i="20"/>
  <c r="H111" i="20"/>
  <c r="H226" i="20"/>
  <c r="M194" i="20"/>
  <c r="Q194" i="20" s="1"/>
  <c r="J162" i="20"/>
  <c r="J134" i="20"/>
  <c r="M102" i="20"/>
  <c r="Q102" i="20" s="1"/>
  <c r="J71" i="20"/>
  <c r="J47" i="20"/>
  <c r="H23" i="20"/>
  <c r="H220" i="20"/>
  <c r="H164" i="20"/>
  <c r="M104" i="20"/>
  <c r="Q104" i="20" s="1"/>
  <c r="J233" i="20"/>
  <c r="H209" i="20"/>
  <c r="M193" i="20"/>
  <c r="Q193" i="20" s="1"/>
  <c r="J169" i="20"/>
  <c r="H145" i="20"/>
  <c r="M133" i="20"/>
  <c r="Q133" i="20" s="1"/>
  <c r="J109" i="20"/>
  <c r="H86" i="20"/>
  <c r="M70" i="20"/>
  <c r="Q70" i="20" s="1"/>
  <c r="J46" i="20"/>
  <c r="J22" i="20"/>
  <c r="G166" i="20"/>
  <c r="M200" i="20"/>
  <c r="Q200" i="20" s="1"/>
  <c r="J100" i="20"/>
  <c r="H69" i="20"/>
  <c r="M13" i="20"/>
  <c r="Q13" i="20" s="1"/>
  <c r="J192" i="20"/>
  <c r="J152" i="20"/>
  <c r="H61" i="20"/>
  <c r="M29" i="20"/>
  <c r="Q29" i="20" s="1"/>
  <c r="M223" i="20"/>
  <c r="Q223" i="20" s="1"/>
  <c r="H167" i="20"/>
  <c r="M138" i="20"/>
  <c r="Q138" i="20" s="1"/>
  <c r="H115" i="20"/>
  <c r="M91" i="20"/>
  <c r="Q91" i="20" s="1"/>
  <c r="H52" i="20"/>
  <c r="H36" i="20"/>
  <c r="L36" i="20" s="1"/>
  <c r="G136" i="20"/>
  <c r="H207" i="20"/>
  <c r="J159" i="20"/>
  <c r="H107" i="20"/>
  <c r="J230" i="20"/>
  <c r="H206" i="20"/>
  <c r="M190" i="20"/>
  <c r="Q190" i="20" s="1"/>
  <c r="J166" i="20"/>
  <c r="H142" i="20"/>
  <c r="M130" i="20"/>
  <c r="Q130" i="20" s="1"/>
  <c r="J106" i="20"/>
  <c r="H83" i="20"/>
  <c r="M67" i="20"/>
  <c r="Q67" i="20" s="1"/>
  <c r="J43" i="20"/>
  <c r="G148" i="20"/>
  <c r="F127" i="25"/>
  <c r="F211" i="25"/>
  <c r="F219" i="25"/>
  <c r="H141" i="25"/>
  <c r="H176" i="25"/>
  <c r="H200" i="25"/>
  <c r="F258" i="25"/>
  <c r="G193" i="20"/>
  <c r="I172" i="20"/>
  <c r="G208" i="20"/>
  <c r="I16" i="20"/>
  <c r="G122" i="20"/>
  <c r="G191" i="20"/>
  <c r="G121" i="20"/>
  <c r="H186" i="25"/>
  <c r="H193" i="25"/>
  <c r="F229" i="25"/>
  <c r="M20" i="20"/>
  <c r="Q20" i="20" s="1"/>
  <c r="F236" i="25"/>
  <c r="F40" i="9"/>
  <c r="E129" i="25"/>
  <c r="G224" i="25"/>
  <c r="M309" i="20"/>
  <c r="Q309" i="20" s="1"/>
  <c r="M82" i="20"/>
  <c r="Q82" i="20" s="1"/>
  <c r="H189" i="20"/>
  <c r="J66" i="20"/>
  <c r="H204" i="20"/>
  <c r="H103" i="20"/>
  <c r="G232" i="20"/>
  <c r="H56" i="20"/>
  <c r="H218" i="20"/>
  <c r="M162" i="20"/>
  <c r="Q162" i="20" s="1"/>
  <c r="M134" i="20"/>
  <c r="Q134" i="20" s="1"/>
  <c r="J94" i="20"/>
  <c r="H63" i="20"/>
  <c r="M47" i="20"/>
  <c r="Q47" i="20" s="1"/>
  <c r="J23" i="20"/>
  <c r="M220" i="20"/>
  <c r="Q220" i="20" s="1"/>
  <c r="M164" i="20"/>
  <c r="Q164" i="20" s="1"/>
  <c r="J73" i="20"/>
  <c r="M233" i="20"/>
  <c r="Q233" i="20" s="1"/>
  <c r="J209" i="20"/>
  <c r="H185" i="20"/>
  <c r="M169" i="20"/>
  <c r="Q169" i="20" s="1"/>
  <c r="J145" i="20"/>
  <c r="H125" i="20"/>
  <c r="M109" i="20"/>
  <c r="Q109" i="20" s="1"/>
  <c r="J86" i="20"/>
  <c r="H62" i="20"/>
  <c r="M46" i="20"/>
  <c r="Q46" i="20" s="1"/>
  <c r="M22" i="20"/>
  <c r="Q22" i="20" s="1"/>
  <c r="I82" i="20"/>
  <c r="J160" i="20"/>
  <c r="J139" i="20"/>
  <c r="J116" i="20"/>
  <c r="H100" i="20"/>
  <c r="M69" i="20"/>
  <c r="Q69" i="20" s="1"/>
  <c r="G112" i="20"/>
  <c r="H192" i="20"/>
  <c r="H152" i="20"/>
  <c r="M61" i="20"/>
  <c r="Q61" i="20" s="1"/>
  <c r="H29" i="20"/>
  <c r="J199" i="20"/>
  <c r="M167" i="20"/>
  <c r="Q167" i="20" s="1"/>
  <c r="J131" i="20"/>
  <c r="M115" i="20"/>
  <c r="Q115" i="20" s="1"/>
  <c r="J68" i="20"/>
  <c r="M52" i="20"/>
  <c r="Q52" i="20" s="1"/>
  <c r="J28" i="20"/>
  <c r="G236" i="20"/>
  <c r="J53" i="20"/>
  <c r="J231" i="20"/>
  <c r="M207" i="20"/>
  <c r="Q207" i="20" s="1"/>
  <c r="H159" i="20"/>
  <c r="M107" i="20"/>
  <c r="Q107" i="20" s="1"/>
  <c r="M230" i="20"/>
  <c r="Q230" i="20" s="1"/>
  <c r="J206" i="20"/>
  <c r="H182" i="20"/>
  <c r="M166" i="20"/>
  <c r="Q166" i="20" s="1"/>
  <c r="J142" i="20"/>
  <c r="H122" i="20"/>
  <c r="M106" i="20"/>
  <c r="Q106" i="20" s="1"/>
  <c r="J83" i="20"/>
  <c r="H59" i="20"/>
  <c r="M43" i="20"/>
  <c r="Q43" i="20" s="1"/>
  <c r="I29" i="20"/>
  <c r="G211" i="20"/>
  <c r="I97" i="20"/>
  <c r="I93" i="20"/>
  <c r="I171" i="20"/>
  <c r="G217" i="20"/>
  <c r="J17" i="20"/>
  <c r="H204" i="25"/>
  <c r="F240" i="25"/>
  <c r="J16" i="20"/>
  <c r="F181" i="25"/>
  <c r="F223" i="25"/>
  <c r="F180" i="25"/>
  <c r="G120" i="20"/>
  <c r="I221" i="20"/>
  <c r="G189" i="20"/>
  <c r="I71" i="20"/>
  <c r="G196" i="20"/>
  <c r="E216" i="25"/>
  <c r="E246" i="25"/>
  <c r="E205" i="25"/>
  <c r="F49" i="8"/>
  <c r="I310" i="20"/>
  <c r="M33" i="20"/>
  <c r="Q33" i="20" s="1"/>
  <c r="J120" i="20"/>
  <c r="H195" i="20"/>
  <c r="M80" i="20"/>
  <c r="Q80" i="20" s="1"/>
  <c r="H157" i="20"/>
  <c r="L157" i="20" s="1"/>
  <c r="H96" i="20"/>
  <c r="H95" i="20"/>
  <c r="M40" i="20"/>
  <c r="Q40" i="20" s="1"/>
  <c r="J218" i="20"/>
  <c r="H186" i="20"/>
  <c r="J154" i="20"/>
  <c r="M126" i="20"/>
  <c r="Q126" i="20" s="1"/>
  <c r="M94" i="20"/>
  <c r="Q94" i="20" s="1"/>
  <c r="J63" i="20"/>
  <c r="H39" i="20"/>
  <c r="M23" i="20"/>
  <c r="Q23" i="20" s="1"/>
  <c r="J135" i="20"/>
  <c r="H73" i="20"/>
  <c r="H225" i="20"/>
  <c r="M209" i="20"/>
  <c r="Q209" i="20" s="1"/>
  <c r="J185" i="20"/>
  <c r="H161" i="20"/>
  <c r="M145" i="20"/>
  <c r="Q145" i="20" s="1"/>
  <c r="J125" i="20"/>
  <c r="H101" i="20"/>
  <c r="M86" i="20"/>
  <c r="Q86" i="20" s="1"/>
  <c r="J62" i="20"/>
  <c r="H38" i="20"/>
  <c r="H22" i="20"/>
  <c r="I182" i="20"/>
  <c r="H160" i="20"/>
  <c r="H139" i="20"/>
  <c r="H116" i="20"/>
  <c r="M100" i="20"/>
  <c r="Q100" i="20" s="1"/>
  <c r="J37" i="20"/>
  <c r="I81" i="20"/>
  <c r="M192" i="20"/>
  <c r="Q192" i="20" s="1"/>
  <c r="M152" i="20"/>
  <c r="Q152" i="20" s="1"/>
  <c r="H199" i="20"/>
  <c r="J151" i="20"/>
  <c r="H131" i="20"/>
  <c r="J84" i="20"/>
  <c r="H68" i="20"/>
  <c r="J44" i="20"/>
  <c r="H28" i="20"/>
  <c r="G228" i="20"/>
  <c r="J92" i="20"/>
  <c r="H53" i="20"/>
  <c r="H231" i="20"/>
  <c r="J191" i="20"/>
  <c r="M159" i="20"/>
  <c r="Q159" i="20" s="1"/>
  <c r="H222" i="20"/>
  <c r="M206" i="20"/>
  <c r="Q206" i="20" s="1"/>
  <c r="J182" i="20"/>
  <c r="H158" i="20"/>
  <c r="M142" i="20"/>
  <c r="Q142" i="20" s="1"/>
  <c r="J122" i="20"/>
  <c r="H98" i="20"/>
  <c r="M83" i="20"/>
  <c r="Q83" i="20" s="1"/>
  <c r="J59" i="20"/>
  <c r="H35" i="20"/>
  <c r="H140" i="25"/>
  <c r="F243" i="25"/>
  <c r="H18" i="20"/>
  <c r="H172" i="25"/>
  <c r="H169" i="25"/>
  <c r="H203" i="25"/>
  <c r="F250" i="25"/>
  <c r="H17" i="20"/>
  <c r="G153" i="20"/>
  <c r="G200" i="20"/>
  <c r="M16" i="20"/>
  <c r="Q16" i="20" s="1"/>
  <c r="G114" i="20"/>
  <c r="I61" i="20"/>
  <c r="I89" i="20"/>
  <c r="F179" i="25"/>
  <c r="H254" i="25"/>
  <c r="F221" i="25"/>
  <c r="H163" i="25"/>
  <c r="F228" i="25"/>
  <c r="E253" i="25"/>
  <c r="F51" i="13"/>
  <c r="G248" i="25"/>
  <c r="F45" i="9"/>
  <c r="J332" i="20"/>
  <c r="M57" i="20"/>
  <c r="Q57" i="20" s="1"/>
  <c r="H129" i="20"/>
  <c r="H65" i="20"/>
  <c r="M219" i="20"/>
  <c r="Q219" i="20" s="1"/>
  <c r="H210" i="20"/>
  <c r="H178" i="20"/>
  <c r="M154" i="20"/>
  <c r="Q154" i="20" s="1"/>
  <c r="H118" i="20"/>
  <c r="H87" i="20"/>
  <c r="L87" i="20" s="1"/>
  <c r="M63" i="20"/>
  <c r="Q63" i="20" s="1"/>
  <c r="J39" i="20"/>
  <c r="I26" i="20"/>
  <c r="J188" i="20"/>
  <c r="H135" i="20"/>
  <c r="M73" i="20"/>
  <c r="Q73" i="20" s="1"/>
  <c r="J225" i="20"/>
  <c r="H201" i="20"/>
  <c r="M185" i="20"/>
  <c r="Q185" i="20" s="1"/>
  <c r="J161" i="20"/>
  <c r="H140" i="20"/>
  <c r="M125" i="20"/>
  <c r="Q125" i="20" s="1"/>
  <c r="J101" i="20"/>
  <c r="H78" i="20"/>
  <c r="M62" i="20"/>
  <c r="Q62" i="20" s="1"/>
  <c r="J38" i="20"/>
  <c r="H14" i="20"/>
  <c r="G143" i="20"/>
  <c r="J232" i="20"/>
  <c r="M160" i="20"/>
  <c r="Q160" i="20" s="1"/>
  <c r="M139" i="20"/>
  <c r="Q139" i="20" s="1"/>
  <c r="M116" i="20"/>
  <c r="Q116" i="20" s="1"/>
  <c r="M37" i="20"/>
  <c r="Q37" i="20" s="1"/>
  <c r="G229" i="20"/>
  <c r="J132" i="20"/>
  <c r="J45" i="20"/>
  <c r="M199" i="20"/>
  <c r="Q199" i="20" s="1"/>
  <c r="G191" i="25"/>
  <c r="F26" i="11"/>
  <c r="F57" i="12"/>
  <c r="H134" i="25"/>
  <c r="I333" i="20"/>
  <c r="G44" i="20"/>
  <c r="H179" i="20"/>
  <c r="M64" i="20"/>
  <c r="Q64" i="20" s="1"/>
  <c r="M34" i="20"/>
  <c r="Q34" i="20" s="1"/>
  <c r="H187" i="20"/>
  <c r="H88" i="20"/>
  <c r="L88" i="20" s="1"/>
  <c r="J210" i="20"/>
  <c r="J178" i="20"/>
  <c r="H146" i="20"/>
  <c r="M118" i="20"/>
  <c r="Q118" i="20" s="1"/>
  <c r="H79" i="20"/>
  <c r="H55" i="20"/>
  <c r="M39" i="20"/>
  <c r="Q39" i="20" s="1"/>
  <c r="G144" i="20"/>
  <c r="H188" i="20"/>
  <c r="M135" i="20"/>
  <c r="Q135" i="20" s="1"/>
  <c r="J49" i="20"/>
  <c r="M225" i="20"/>
  <c r="Q225" i="20" s="1"/>
  <c r="J201" i="20"/>
  <c r="H177" i="20"/>
  <c r="M161" i="20"/>
  <c r="Q161" i="20" s="1"/>
  <c r="J140" i="20"/>
  <c r="H117" i="20"/>
  <c r="M101" i="20"/>
  <c r="Q101" i="20" s="1"/>
  <c r="J78" i="20"/>
  <c r="H54" i="20"/>
  <c r="M38" i="20"/>
  <c r="Q38" i="20" s="1"/>
  <c r="J14" i="20"/>
  <c r="G138" i="20"/>
  <c r="H232" i="20"/>
  <c r="J85" i="20"/>
  <c r="H37" i="20"/>
  <c r="G47" i="20"/>
  <c r="J168" i="20"/>
  <c r="H132" i="20"/>
  <c r="H45" i="20"/>
  <c r="J183" i="20"/>
  <c r="M151" i="20"/>
  <c r="Q151" i="20" s="1"/>
  <c r="J123" i="20"/>
  <c r="H99" i="20"/>
  <c r="M84" i="20"/>
  <c r="Q84" i="20" s="1"/>
  <c r="J60" i="20"/>
  <c r="M44" i="20"/>
  <c r="Q44" i="20" s="1"/>
  <c r="J12" i="20"/>
  <c r="I111" i="20"/>
  <c r="M92" i="20"/>
  <c r="Q92" i="20" s="1"/>
  <c r="J215" i="20"/>
  <c r="M191" i="20"/>
  <c r="Q191" i="20" s="1"/>
  <c r="H143" i="20"/>
  <c r="M222" i="20"/>
  <c r="Q222" i="20" s="1"/>
  <c r="J198" i="20"/>
  <c r="H174" i="20"/>
  <c r="M158" i="20"/>
  <c r="Q158" i="20" s="1"/>
  <c r="J137" i="20"/>
  <c r="H114" i="20"/>
  <c r="M98" i="20"/>
  <c r="Q98" i="20" s="1"/>
  <c r="J75" i="20"/>
  <c r="H51" i="20"/>
  <c r="M35" i="20"/>
  <c r="Q35" i="20" s="1"/>
  <c r="I19" i="20"/>
  <c r="F185" i="25"/>
  <c r="F235" i="25"/>
  <c r="M18" i="20"/>
  <c r="Q18" i="20" s="1"/>
  <c r="F202" i="25"/>
  <c r="H210" i="25"/>
  <c r="G177" i="20"/>
  <c r="F241" i="25"/>
  <c r="I31" i="20"/>
  <c r="I224" i="20"/>
  <c r="G192" i="20"/>
  <c r="H15" i="20"/>
  <c r="L15" i="20" s="1"/>
  <c r="G207" i="20"/>
  <c r="I27" i="20"/>
  <c r="H167" i="25"/>
  <c r="F245" i="25"/>
  <c r="I175" i="20"/>
  <c r="H253" i="25"/>
  <c r="F220" i="25"/>
  <c r="G242" i="25"/>
  <c r="F23" i="13"/>
  <c r="F42" i="8"/>
  <c r="I306" i="20"/>
  <c r="J316" i="20"/>
  <c r="G332" i="20"/>
  <c r="J97" i="20"/>
  <c r="H212" i="20"/>
  <c r="H72" i="20"/>
  <c r="J234" i="20"/>
  <c r="M202" i="20"/>
  <c r="Q202" i="20" s="1"/>
  <c r="H170" i="20"/>
  <c r="J141" i="20"/>
  <c r="J110" i="20"/>
  <c r="M55" i="20"/>
  <c r="Q55" i="20" s="1"/>
  <c r="J31" i="20"/>
  <c r="J104" i="20"/>
  <c r="M49" i="20"/>
  <c r="Q49" i="20" s="1"/>
  <c r="J217" i="20"/>
  <c r="H193" i="20"/>
  <c r="M177" i="20"/>
  <c r="Q177" i="20" s="1"/>
  <c r="J153" i="20"/>
  <c r="H133" i="20"/>
  <c r="M117" i="20"/>
  <c r="Q117" i="20" s="1"/>
  <c r="J93" i="20"/>
  <c r="H70" i="20"/>
  <c r="M54" i="20"/>
  <c r="Q54" i="20" s="1"/>
  <c r="J30" i="20"/>
  <c r="I101" i="20"/>
  <c r="G48" i="20"/>
  <c r="J200" i="20"/>
  <c r="H144" i="20"/>
  <c r="H124" i="20"/>
  <c r="H108" i="20"/>
  <c r="M85" i="20"/>
  <c r="Q85" i="20" s="1"/>
  <c r="H13" i="20"/>
  <c r="L13" i="20" s="1"/>
  <c r="H208" i="20"/>
  <c r="M168" i="20"/>
  <c r="Q168" i="20" s="1"/>
  <c r="J223" i="20"/>
  <c r="M183" i="20"/>
  <c r="Q183" i="20" s="1"/>
  <c r="J138" i="20"/>
  <c r="M123" i="20"/>
  <c r="Q123" i="20" s="1"/>
  <c r="J91" i="20"/>
  <c r="H76" i="20"/>
  <c r="L76" i="20" s="1"/>
  <c r="M60" i="20"/>
  <c r="Q60" i="20" s="1"/>
  <c r="J36" i="20"/>
  <c r="M12" i="20"/>
  <c r="Q12" i="20" s="1"/>
  <c r="G149" i="20"/>
  <c r="H77" i="20"/>
  <c r="L77" i="20" s="1"/>
  <c r="M21" i="20"/>
  <c r="Q21" i="20" s="1"/>
  <c r="M215" i="20"/>
  <c r="Q215" i="20" s="1"/>
  <c r="H175" i="20"/>
  <c r="J214" i="20"/>
  <c r="H190" i="20"/>
  <c r="M174" i="20"/>
  <c r="Q174" i="20" s="1"/>
  <c r="J150" i="20"/>
  <c r="G168" i="20"/>
  <c r="G103" i="20"/>
  <c r="F165" i="20"/>
  <c r="G161" i="20"/>
  <c r="I166" i="20"/>
  <c r="F103" i="20"/>
  <c r="F100" i="20"/>
  <c r="G106" i="20"/>
  <c r="H131" i="25"/>
  <c r="G131" i="20"/>
  <c r="I90" i="20"/>
  <c r="F148" i="20"/>
  <c r="F184" i="20"/>
  <c r="I73" i="20"/>
  <c r="G76" i="20"/>
  <c r="G155" i="20"/>
  <c r="I68" i="20"/>
  <c r="G141" i="20"/>
  <c r="I109" i="20"/>
  <c r="F233" i="20"/>
  <c r="I309" i="20"/>
  <c r="F329" i="20"/>
  <c r="I321" i="20"/>
  <c r="F327" i="20"/>
  <c r="I149" i="20"/>
  <c r="F82" i="20"/>
  <c r="I328" i="20"/>
  <c r="G45" i="20"/>
  <c r="I41" i="20"/>
  <c r="F66" i="20"/>
  <c r="I32" i="20"/>
  <c r="I48" i="20"/>
  <c r="F68" i="20"/>
  <c r="F142" i="20"/>
  <c r="I39" i="20"/>
  <c r="I305" i="20"/>
  <c r="F80" i="20"/>
  <c r="I220" i="20"/>
  <c r="G213" i="20"/>
  <c r="H168" i="25"/>
  <c r="F174" i="25"/>
  <c r="F232" i="25"/>
  <c r="M17" i="20"/>
  <c r="Q17" i="20" s="1"/>
  <c r="F209" i="25"/>
  <c r="G170" i="20"/>
  <c r="G195" i="20"/>
  <c r="J19" i="20"/>
  <c r="H43" i="20"/>
  <c r="L43" i="20" s="1"/>
  <c r="M90" i="20"/>
  <c r="Q90" i="20" s="1"/>
  <c r="J130" i="20"/>
  <c r="J174" i="20"/>
  <c r="H230" i="20"/>
  <c r="M143" i="20"/>
  <c r="Q143" i="20" s="1"/>
  <c r="H92" i="20"/>
  <c r="M28" i="20"/>
  <c r="Q28" i="20" s="1"/>
  <c r="M76" i="20"/>
  <c r="Q76" i="20" s="1"/>
  <c r="J115" i="20"/>
  <c r="H223" i="20"/>
  <c r="J208" i="20"/>
  <c r="G39" i="20"/>
  <c r="G109" i="20"/>
  <c r="M93" i="20"/>
  <c r="Q93" i="20" s="1"/>
  <c r="H169" i="20"/>
  <c r="H104" i="20"/>
  <c r="I74" i="20"/>
  <c r="J102" i="20"/>
  <c r="M210" i="20"/>
  <c r="Q210" i="20" s="1"/>
  <c r="H196" i="20"/>
  <c r="J229" i="20"/>
  <c r="E167" i="25"/>
  <c r="F162" i="20"/>
  <c r="F173" i="20"/>
  <c r="F116" i="20"/>
  <c r="F138" i="20"/>
  <c r="G160" i="20"/>
  <c r="I160" i="20"/>
  <c r="G139" i="20"/>
  <c r="G235" i="20"/>
  <c r="F167" i="20"/>
  <c r="I165" i="20"/>
  <c r="G99" i="20"/>
  <c r="G54" i="20"/>
  <c r="G100" i="20"/>
  <c r="G102" i="20"/>
  <c r="G83" i="20"/>
  <c r="I94" i="20"/>
  <c r="F19" i="20"/>
  <c r="I112" i="20"/>
  <c r="F143" i="20"/>
  <c r="C191" i="25"/>
  <c r="I155" i="20"/>
  <c r="G80" i="20"/>
  <c r="I231" i="20"/>
  <c r="G88" i="20"/>
  <c r="I318" i="20"/>
  <c r="G330" i="20"/>
  <c r="F319" i="20"/>
  <c r="I330" i="20"/>
  <c r="I303" i="20"/>
  <c r="F305" i="20"/>
  <c r="F331" i="20"/>
  <c r="F33" i="20"/>
  <c r="I332" i="20"/>
  <c r="F32" i="20"/>
  <c r="F48" i="20"/>
  <c r="I70" i="20"/>
  <c r="F74" i="20"/>
  <c r="I43" i="20"/>
  <c r="G315" i="20"/>
  <c r="G306" i="20"/>
  <c r="F17" i="20"/>
  <c r="F88" i="20"/>
  <c r="G75" i="20"/>
  <c r="G23" i="20"/>
  <c r="H20" i="20"/>
  <c r="I150" i="20"/>
  <c r="F148" i="25"/>
  <c r="H147" i="25"/>
  <c r="H249" i="25"/>
  <c r="F225" i="25"/>
  <c r="I163" i="20"/>
  <c r="I30" i="20"/>
  <c r="G203" i="20"/>
  <c r="H19" i="20"/>
  <c r="M51" i="20"/>
  <c r="Q51" i="20" s="1"/>
  <c r="J90" i="20"/>
  <c r="H130" i="20"/>
  <c r="M182" i="20"/>
  <c r="Q182" i="20" s="1"/>
  <c r="J143" i="20"/>
  <c r="H21" i="20"/>
  <c r="I168" i="20"/>
  <c r="M36" i="20"/>
  <c r="Q36" i="20" s="1"/>
  <c r="J76" i="20"/>
  <c r="H123" i="20"/>
  <c r="J61" i="20"/>
  <c r="J13" i="20"/>
  <c r="H200" i="20"/>
  <c r="M14" i="20"/>
  <c r="Q14" i="20" s="1"/>
  <c r="H93" i="20"/>
  <c r="J177" i="20"/>
  <c r="M31" i="20"/>
  <c r="Q31" i="20" s="1"/>
  <c r="H110" i="20"/>
  <c r="M234" i="20"/>
  <c r="Q234" i="20" s="1"/>
  <c r="M41" i="20"/>
  <c r="Q41" i="20" s="1"/>
  <c r="F41" i="12"/>
  <c r="I17" i="20"/>
  <c r="G104" i="20"/>
  <c r="I87" i="20"/>
  <c r="F75" i="20"/>
  <c r="F229" i="20"/>
  <c r="G16" i="20"/>
  <c r="I54" i="20"/>
  <c r="G173" i="20"/>
  <c r="I108" i="20"/>
  <c r="I162" i="20"/>
  <c r="F99" i="20"/>
  <c r="F131" i="25"/>
  <c r="G167" i="20"/>
  <c r="G98" i="20"/>
  <c r="F86" i="20"/>
  <c r="G105" i="20"/>
  <c r="F92" i="20"/>
  <c r="F84" i="20"/>
  <c r="G110" i="20"/>
  <c r="F147" i="20"/>
  <c r="G184" i="20"/>
  <c r="I77" i="20"/>
  <c r="G159" i="20"/>
  <c r="I72" i="20"/>
  <c r="G142" i="20"/>
  <c r="I228" i="20"/>
  <c r="G101" i="20"/>
  <c r="F303" i="20"/>
  <c r="F321" i="20"/>
  <c r="I143" i="20"/>
  <c r="I313" i="20"/>
  <c r="F333" i="20"/>
  <c r="I317" i="20"/>
  <c r="F306" i="20"/>
  <c r="I325" i="20"/>
  <c r="F322" i="20"/>
  <c r="F37" i="20"/>
  <c r="I42" i="20"/>
  <c r="G33" i="20"/>
  <c r="G49" i="20"/>
  <c r="I45" i="20"/>
  <c r="G32" i="20"/>
  <c r="G319" i="20"/>
  <c r="G67" i="20"/>
  <c r="I136" i="20"/>
  <c r="F72" i="20"/>
  <c r="I47" i="20"/>
  <c r="F18" i="20"/>
  <c r="G182" i="20"/>
  <c r="F144" i="25"/>
  <c r="J20" i="20"/>
  <c r="H198" i="25"/>
  <c r="G52" i="20"/>
  <c r="I51" i="20"/>
  <c r="I216" i="20"/>
  <c r="G201" i="20"/>
  <c r="F143" i="25"/>
  <c r="H126" i="25"/>
  <c r="G179" i="20"/>
  <c r="J51" i="20"/>
  <c r="H90" i="20"/>
  <c r="M137" i="20"/>
  <c r="Q137" i="20" s="1"/>
  <c r="J190" i="20"/>
  <c r="M175" i="20"/>
  <c r="Q175" i="20" s="1"/>
  <c r="J21" i="20"/>
  <c r="I103" i="20"/>
  <c r="H84" i="20"/>
  <c r="M131" i="20"/>
  <c r="Q131" i="20" s="1"/>
  <c r="M124" i="20"/>
  <c r="Q124" i="20" s="1"/>
  <c r="M232" i="20"/>
  <c r="Q232" i="20" s="1"/>
  <c r="M30" i="20"/>
  <c r="Q30" i="20" s="1"/>
  <c r="H109" i="20"/>
  <c r="J193" i="20"/>
  <c r="J164" i="20"/>
  <c r="H31" i="20"/>
  <c r="H134" i="20"/>
  <c r="J127" i="20"/>
  <c r="J323" i="20"/>
  <c r="I127" i="25"/>
  <c r="G19" i="20"/>
  <c r="F106" i="20"/>
  <c r="G86" i="20"/>
  <c r="I139" i="20"/>
  <c r="F23" i="20"/>
  <c r="I18" i="20"/>
  <c r="F26" i="20"/>
  <c r="F169" i="20"/>
  <c r="I161" i="20"/>
  <c r="F54" i="20"/>
  <c r="G26" i="20"/>
  <c r="G90" i="20"/>
  <c r="F83" i="20"/>
  <c r="F69" i="20"/>
  <c r="F141" i="20"/>
  <c r="I184" i="20"/>
  <c r="F67" i="20"/>
  <c r="F145" i="20"/>
  <c r="I159" i="20"/>
  <c r="G227" i="20"/>
  <c r="I235" i="20"/>
  <c r="F228" i="20"/>
  <c r="G322" i="20"/>
  <c r="G317" i="20"/>
  <c r="G303" i="20"/>
  <c r="F320" i="20"/>
  <c r="F328" i="20"/>
  <c r="I311" i="20"/>
  <c r="G66" i="20"/>
  <c r="F326" i="20"/>
  <c r="G307" i="20"/>
  <c r="F41" i="20"/>
  <c r="F35" i="20"/>
  <c r="G327" i="20"/>
  <c r="F159" i="20"/>
  <c r="I144" i="20"/>
  <c r="I35" i="20"/>
  <c r="F304" i="20"/>
  <c r="I319" i="20"/>
  <c r="D131" i="25"/>
  <c r="F144" i="20"/>
  <c r="I148" i="20"/>
  <c r="G38" i="20"/>
  <c r="I158" i="20"/>
  <c r="H137" i="25"/>
  <c r="M15" i="20"/>
  <c r="Q15" i="20" s="1"/>
  <c r="H257" i="25"/>
  <c r="F233" i="25"/>
  <c r="G36" i="20"/>
  <c r="I12" i="20"/>
  <c r="F177" i="25"/>
  <c r="M59" i="20"/>
  <c r="Q59" i="20" s="1"/>
  <c r="J98" i="20"/>
  <c r="H137" i="20"/>
  <c r="M198" i="20"/>
  <c r="Q198" i="20" s="1"/>
  <c r="J175" i="20"/>
  <c r="H44" i="20"/>
  <c r="H138" i="20"/>
  <c r="M132" i="20"/>
  <c r="Q132" i="20" s="1"/>
  <c r="J69" i="20"/>
  <c r="J124" i="20"/>
  <c r="H30" i="20"/>
  <c r="J117" i="20"/>
  <c r="M201" i="20"/>
  <c r="Q201" i="20" s="1"/>
  <c r="H47" i="20"/>
  <c r="H141" i="20"/>
  <c r="M171" i="20"/>
  <c r="Q171" i="20" s="1"/>
  <c r="M327" i="20"/>
  <c r="Q327" i="20" s="1"/>
  <c r="G17" i="20"/>
  <c r="I23" i="20"/>
  <c r="F109" i="20"/>
  <c r="F161" i="20"/>
  <c r="G111" i="20"/>
  <c r="G169" i="20"/>
  <c r="I104" i="20"/>
  <c r="F111" i="20"/>
  <c r="F104" i="20"/>
  <c r="F87" i="20"/>
  <c r="G132" i="20"/>
  <c r="F81" i="20"/>
  <c r="G81" i="20"/>
  <c r="G85" i="20"/>
  <c r="F91" i="20"/>
  <c r="F73" i="20"/>
  <c r="F156" i="20"/>
  <c r="G69" i="20"/>
  <c r="I84" i="20"/>
  <c r="G68" i="20"/>
  <c r="F182" i="20"/>
  <c r="I76" i="20"/>
  <c r="G146" i="20"/>
  <c r="I232" i="20"/>
  <c r="F230" i="20"/>
  <c r="F232" i="20"/>
  <c r="I146" i="20"/>
  <c r="G309" i="20"/>
  <c r="F325" i="20"/>
  <c r="I304" i="20"/>
  <c r="G321" i="20"/>
  <c r="G329" i="20"/>
  <c r="F314" i="20"/>
  <c r="G70" i="20"/>
  <c r="G316" i="20"/>
  <c r="F45" i="20"/>
  <c r="I46" i="20"/>
  <c r="G37" i="20"/>
  <c r="I33" i="20"/>
  <c r="I49" i="20"/>
  <c r="F39" i="20"/>
  <c r="I40" i="20"/>
  <c r="G331" i="20"/>
  <c r="F70" i="20"/>
  <c r="F316" i="20"/>
  <c r="F34" i="20"/>
  <c r="G188" i="20"/>
  <c r="H206" i="25"/>
  <c r="H157" i="25"/>
  <c r="J15" i="20"/>
  <c r="F196" i="25"/>
  <c r="G209" i="20"/>
  <c r="I178" i="20"/>
  <c r="J18" i="20"/>
  <c r="G118" i="20"/>
  <c r="J67" i="20"/>
  <c r="H106" i="20"/>
  <c r="M150" i="20"/>
  <c r="Q150" i="20" s="1"/>
  <c r="H198" i="20"/>
  <c r="H191" i="20"/>
  <c r="M53" i="20"/>
  <c r="Q53" i="20" s="1"/>
  <c r="J52" i="20"/>
  <c r="H91" i="20"/>
  <c r="H85" i="20"/>
  <c r="H46" i="20"/>
  <c r="L46" i="20" s="1"/>
  <c r="J133" i="20"/>
  <c r="M217" i="20"/>
  <c r="Q217" i="20" s="1"/>
  <c r="M188" i="20"/>
  <c r="Q188" i="20" s="1"/>
  <c r="J55" i="20"/>
  <c r="J170" i="20"/>
  <c r="J148" i="20"/>
  <c r="M163" i="20"/>
  <c r="Q163" i="20" s="1"/>
  <c r="J121" i="20"/>
  <c r="J184" i="20"/>
  <c r="J320" i="20"/>
  <c r="C134" i="25"/>
  <c r="F130" i="20"/>
  <c r="F132" i="20"/>
  <c r="I129" i="20"/>
  <c r="F131" i="20"/>
  <c r="F129" i="20"/>
  <c r="F127" i="20"/>
  <c r="G127" i="20"/>
  <c r="I113" i="20"/>
  <c r="I127" i="20"/>
  <c r="G129" i="20"/>
  <c r="I128" i="20"/>
  <c r="I131" i="20"/>
  <c r="G130" i="20"/>
  <c r="G125" i="20"/>
  <c r="G133" i="20"/>
  <c r="I130" i="20"/>
  <c r="G126" i="20"/>
  <c r="G134" i="20"/>
  <c r="I132" i="20"/>
  <c r="F14" i="20"/>
  <c r="D128" i="25"/>
  <c r="I14" i="20"/>
  <c r="H128" i="25"/>
  <c r="F174" i="20"/>
  <c r="D205" i="25"/>
  <c r="F51" i="20"/>
  <c r="D147" i="25"/>
  <c r="I50" i="20"/>
  <c r="H146" i="25"/>
  <c r="I174" i="20"/>
  <c r="H205" i="25"/>
  <c r="G163" i="20"/>
  <c r="F200" i="25"/>
  <c r="F93" i="20"/>
  <c r="D169" i="25"/>
  <c r="F182" i="25"/>
  <c r="G123" i="20"/>
  <c r="I21" i="20"/>
  <c r="H132" i="25"/>
  <c r="H180" i="25"/>
  <c r="I121" i="20"/>
  <c r="G152" i="20"/>
  <c r="F195" i="25"/>
  <c r="H162" i="25"/>
  <c r="I65" i="20"/>
  <c r="I152" i="20"/>
  <c r="H195" i="25"/>
  <c r="F177" i="20"/>
  <c r="D209" i="25"/>
  <c r="F59" i="20"/>
  <c r="D155" i="25"/>
  <c r="F218" i="20"/>
  <c r="D251" i="25"/>
  <c r="I60" i="20"/>
  <c r="H156" i="25"/>
  <c r="G198" i="20"/>
  <c r="F230" i="25"/>
  <c r="G214" i="20"/>
  <c r="F246" i="25"/>
  <c r="F55" i="20"/>
  <c r="D151" i="25"/>
  <c r="I190" i="20"/>
  <c r="H222" i="25"/>
  <c r="I206" i="20"/>
  <c r="H238" i="25"/>
  <c r="G222" i="20"/>
  <c r="F255" i="25"/>
  <c r="I137" i="20"/>
  <c r="H191" i="25"/>
  <c r="F196" i="20"/>
  <c r="D228" i="25"/>
  <c r="I222" i="20"/>
  <c r="H255" i="25"/>
  <c r="I55" i="20"/>
  <c r="H151" i="25"/>
  <c r="F199" i="20"/>
  <c r="D231" i="25"/>
  <c r="G224" i="20"/>
  <c r="F257" i="25"/>
  <c r="G220" i="20"/>
  <c r="F253" i="25"/>
  <c r="I120" i="20"/>
  <c r="H179" i="25"/>
  <c r="I213" i="20"/>
  <c r="H245" i="25"/>
  <c r="F135" i="20"/>
  <c r="D190" i="25"/>
  <c r="F214" i="20"/>
  <c r="D246" i="25"/>
  <c r="F202" i="20"/>
  <c r="D234" i="25"/>
  <c r="I225" i="20"/>
  <c r="H258" i="25"/>
  <c r="F21" i="20"/>
  <c r="D132" i="25"/>
  <c r="F28" i="20"/>
  <c r="D139" i="25"/>
  <c r="G15" i="20"/>
  <c r="F13" i="20"/>
  <c r="D127" i="25"/>
  <c r="G21" i="20"/>
  <c r="F132" i="25"/>
  <c r="F12" i="20"/>
  <c r="D126" i="25"/>
  <c r="F170" i="20"/>
  <c r="D202" i="25"/>
  <c r="F175" i="20"/>
  <c r="D206" i="25"/>
  <c r="G31" i="20"/>
  <c r="I28" i="20"/>
  <c r="H139" i="25"/>
  <c r="F25" i="20"/>
  <c r="D136" i="25"/>
  <c r="G171" i="20"/>
  <c r="F203" i="25"/>
  <c r="G79" i="20"/>
  <c r="F166" i="25"/>
  <c r="F126" i="20"/>
  <c r="D185" i="25"/>
  <c r="F78" i="20"/>
  <c r="D165" i="25"/>
  <c r="I79" i="20"/>
  <c r="H166" i="25"/>
  <c r="G95" i="20"/>
  <c r="I95" i="20"/>
  <c r="F71" i="20"/>
  <c r="D163" i="25"/>
  <c r="D193" i="25"/>
  <c r="F150" i="20"/>
  <c r="G183" i="20"/>
  <c r="F215" i="25"/>
  <c r="G178" i="20"/>
  <c r="F210" i="25"/>
  <c r="F63" i="20"/>
  <c r="D159" i="25"/>
  <c r="I203" i="20"/>
  <c r="H235" i="25"/>
  <c r="G219" i="20"/>
  <c r="F252" i="25"/>
  <c r="F201" i="20"/>
  <c r="D233" i="25"/>
  <c r="I215" i="20"/>
  <c r="H248" i="25"/>
  <c r="G56" i="20"/>
  <c r="F152" i="25"/>
  <c r="F225" i="20"/>
  <c r="D258" i="25"/>
  <c r="I56" i="20"/>
  <c r="H152" i="25"/>
  <c r="F200" i="20"/>
  <c r="D232" i="25"/>
  <c r="G58" i="20"/>
  <c r="F154" i="25"/>
  <c r="F203" i="20"/>
  <c r="D235" i="25"/>
  <c r="I217" i="20"/>
  <c r="H250" i="25"/>
  <c r="I196" i="20"/>
  <c r="H228" i="25"/>
  <c r="I204" i="20"/>
  <c r="H236" i="25"/>
  <c r="F22" i="20"/>
  <c r="D133" i="25"/>
  <c r="I208" i="20"/>
  <c r="H240" i="25"/>
  <c r="I20" i="20"/>
  <c r="F15" i="20"/>
  <c r="G14" i="20"/>
  <c r="F128" i="25"/>
  <c r="G22" i="20"/>
  <c r="F133" i="25"/>
  <c r="G172" i="20"/>
  <c r="F204" i="25"/>
  <c r="F138" i="25"/>
  <c r="I170" i="20"/>
  <c r="H202" i="25"/>
  <c r="F31" i="20"/>
  <c r="F52" i="20"/>
  <c r="D148" i="25"/>
  <c r="G97" i="20"/>
  <c r="F172" i="25"/>
  <c r="F89" i="20"/>
  <c r="D168" i="25"/>
  <c r="I118" i="20"/>
  <c r="H177" i="25"/>
  <c r="I134" i="20"/>
  <c r="H188" i="25"/>
  <c r="F95" i="20"/>
  <c r="F121" i="20"/>
  <c r="D180" i="25"/>
  <c r="F133" i="20"/>
  <c r="D187" i="25"/>
  <c r="G151" i="20"/>
  <c r="F194" i="25"/>
  <c r="I64" i="20"/>
  <c r="H161" i="25"/>
  <c r="G137" i="20"/>
  <c r="F191" i="25"/>
  <c r="F153" i="20"/>
  <c r="D196" i="25"/>
  <c r="F222" i="20"/>
  <c r="D255" i="25"/>
  <c r="G186" i="20"/>
  <c r="F218" i="25"/>
  <c r="G202" i="20"/>
  <c r="F234" i="25"/>
  <c r="F58" i="20"/>
  <c r="D154" i="25"/>
  <c r="I194" i="20"/>
  <c r="H226" i="25"/>
  <c r="I210" i="20"/>
  <c r="H242" i="25"/>
  <c r="G226" i="20"/>
  <c r="F259" i="25"/>
  <c r="F204" i="20"/>
  <c r="D236" i="25"/>
  <c r="I226" i="20"/>
  <c r="H259" i="25"/>
  <c r="F61" i="20"/>
  <c r="D157" i="25"/>
  <c r="I58" i="20"/>
  <c r="H154" i="25"/>
  <c r="F207" i="20"/>
  <c r="D239" i="25"/>
  <c r="G135" i="20"/>
  <c r="F190" i="25"/>
  <c r="I177" i="20"/>
  <c r="H209" i="25"/>
  <c r="G158" i="20"/>
  <c r="F198" i="25"/>
  <c r="H221" i="25"/>
  <c r="I189" i="20"/>
  <c r="I212" i="20"/>
  <c r="H244" i="25"/>
  <c r="G221" i="20"/>
  <c r="F254" i="25"/>
  <c r="G216" i="20"/>
  <c r="F249" i="25"/>
  <c r="F137" i="20"/>
  <c r="D191" i="25"/>
  <c r="F198" i="20"/>
  <c r="D230" i="25"/>
  <c r="F20" i="20"/>
  <c r="F97" i="20"/>
  <c r="D172" i="25"/>
  <c r="F171" i="20"/>
  <c r="D203" i="25"/>
  <c r="G53" i="20"/>
  <c r="F149" i="25"/>
  <c r="F164" i="20"/>
  <c r="D201" i="25"/>
  <c r="I25" i="20"/>
  <c r="H136" i="25"/>
  <c r="G28" i="20"/>
  <c r="F139" i="25"/>
  <c r="F27" i="20"/>
  <c r="D137" i="25"/>
  <c r="G51" i="20"/>
  <c r="F147" i="25"/>
  <c r="H182" i="25"/>
  <c r="I123" i="20"/>
  <c r="H175" i="25"/>
  <c r="I115" i="20"/>
  <c r="F114" i="20"/>
  <c r="D174" i="25"/>
  <c r="I52" i="20"/>
  <c r="H148" i="25"/>
  <c r="F117" i="20"/>
  <c r="D176" i="25"/>
  <c r="I124" i="20"/>
  <c r="H183" i="25"/>
  <c r="I114" i="20"/>
  <c r="H174" i="25"/>
  <c r="F180" i="20"/>
  <c r="D213" i="25"/>
  <c r="F179" i="20"/>
  <c r="D211" i="25"/>
  <c r="F154" i="20"/>
  <c r="D197" i="25"/>
  <c r="H194" i="25"/>
  <c r="I151" i="20"/>
  <c r="I191" i="20"/>
  <c r="H223" i="25"/>
  <c r="I207" i="20"/>
  <c r="H239" i="25"/>
  <c r="G223" i="20"/>
  <c r="F256" i="25"/>
  <c r="F189" i="20"/>
  <c r="D221" i="25"/>
  <c r="F205" i="20"/>
  <c r="D237" i="25"/>
  <c r="I219" i="20"/>
  <c r="H252" i="25"/>
  <c r="G59" i="20"/>
  <c r="F155" i="25"/>
  <c r="G150" i="20"/>
  <c r="F193" i="25"/>
  <c r="I59" i="20"/>
  <c r="H155" i="25"/>
  <c r="F208" i="20"/>
  <c r="D240" i="25"/>
  <c r="F215" i="20"/>
  <c r="D248" i="25"/>
  <c r="G62" i="20"/>
  <c r="F158" i="25"/>
  <c r="F216" i="20"/>
  <c r="D249" i="25"/>
  <c r="F211" i="20"/>
  <c r="D243" i="25"/>
  <c r="F57" i="20"/>
  <c r="D153" i="25"/>
  <c r="G117" i="20"/>
  <c r="F176" i="25"/>
  <c r="I193" i="20"/>
  <c r="H225" i="25"/>
  <c r="G71" i="20"/>
  <c r="F163" i="25"/>
  <c r="G181" i="20"/>
  <c r="F214" i="25"/>
  <c r="F186" i="20"/>
  <c r="D218" i="25"/>
  <c r="I188" i="20"/>
  <c r="H220" i="25"/>
  <c r="F206" i="20"/>
  <c r="D238" i="25"/>
  <c r="I22" i="20"/>
  <c r="H133" i="25"/>
  <c r="I96" i="20"/>
  <c r="H171" i="25"/>
  <c r="D138" i="25"/>
  <c r="F30" i="20"/>
  <c r="D141" i="25"/>
  <c r="G115" i="20"/>
  <c r="F175" i="25"/>
  <c r="I119" i="20"/>
  <c r="H178" i="25"/>
  <c r="D167" i="25"/>
  <c r="I122" i="20"/>
  <c r="H181" i="25"/>
  <c r="G29" i="20"/>
  <c r="F140" i="25"/>
  <c r="F120" i="20"/>
  <c r="D179" i="25"/>
  <c r="G124" i="20"/>
  <c r="F183" i="25"/>
  <c r="F125" i="20"/>
  <c r="D184" i="25"/>
  <c r="F178" i="20"/>
  <c r="D210" i="25"/>
  <c r="F181" i="20"/>
  <c r="D214" i="25"/>
  <c r="I183" i="20"/>
  <c r="H215" i="25"/>
  <c r="I153" i="20"/>
  <c r="H196" i="25"/>
  <c r="F226" i="20"/>
  <c r="D259" i="25"/>
  <c r="I185" i="20"/>
  <c r="H216" i="25"/>
  <c r="G190" i="20"/>
  <c r="F222" i="25"/>
  <c r="G206" i="20"/>
  <c r="F238" i="25"/>
  <c r="F62" i="20"/>
  <c r="D158" i="25"/>
  <c r="I198" i="20"/>
  <c r="H230" i="25"/>
  <c r="I214" i="20"/>
  <c r="H246" i="25"/>
  <c r="F212" i="20"/>
  <c r="D244" i="25"/>
  <c r="F219" i="20"/>
  <c r="D252" i="25"/>
  <c r="F220" i="20"/>
  <c r="D253" i="25"/>
  <c r="I62" i="20"/>
  <c r="H158" i="25"/>
  <c r="G176" i="20"/>
  <c r="F208" i="25"/>
  <c r="G128" i="20"/>
  <c r="F186" i="25"/>
  <c r="G60" i="20"/>
  <c r="F156" i="25"/>
  <c r="I197" i="20"/>
  <c r="H229" i="25"/>
  <c r="I38" i="20"/>
  <c r="H144" i="25"/>
  <c r="F210" i="20"/>
  <c r="D242" i="25"/>
  <c r="F24" i="20"/>
  <c r="D134" i="25"/>
  <c r="G12" i="20"/>
  <c r="F126" i="25"/>
  <c r="G25" i="20"/>
  <c r="F136" i="25"/>
  <c r="F118" i="20"/>
  <c r="D177" i="25"/>
  <c r="F134" i="20"/>
  <c r="D188" i="25"/>
  <c r="G89" i="20"/>
  <c r="F168" i="25"/>
  <c r="F124" i="20"/>
  <c r="D183" i="25"/>
  <c r="F176" i="20"/>
  <c r="D208" i="25"/>
  <c r="I125" i="20"/>
  <c r="H184" i="25"/>
  <c r="G180" i="20"/>
  <c r="F213" i="25"/>
  <c r="I180" i="20"/>
  <c r="H213" i="25"/>
  <c r="F185" i="20"/>
  <c r="D216" i="25"/>
  <c r="D198" i="25"/>
  <c r="F158" i="20"/>
  <c r="G185" i="20"/>
  <c r="F216" i="25"/>
  <c r="I195" i="20"/>
  <c r="H227" i="25"/>
  <c r="I211" i="20"/>
  <c r="H243" i="25"/>
  <c r="F193" i="20"/>
  <c r="D225" i="25"/>
  <c r="F209" i="20"/>
  <c r="D241" i="25"/>
  <c r="I223" i="20"/>
  <c r="H256" i="25"/>
  <c r="G154" i="20"/>
  <c r="F197" i="25"/>
  <c r="G63" i="20"/>
  <c r="F159" i="25"/>
  <c r="F217" i="20"/>
  <c r="D250" i="25"/>
  <c r="I63" i="20"/>
  <c r="H159" i="25"/>
  <c r="F223" i="20"/>
  <c r="D256" i="25"/>
  <c r="F224" i="20"/>
  <c r="D257" i="25"/>
  <c r="F187" i="20"/>
  <c r="D219" i="25"/>
  <c r="I133" i="20"/>
  <c r="H187" i="25"/>
  <c r="I187" i="20"/>
  <c r="H219" i="25"/>
  <c r="I176" i="20"/>
  <c r="H208" i="25"/>
  <c r="I201" i="20"/>
  <c r="H233" i="25"/>
  <c r="F38" i="20"/>
  <c r="D144" i="25"/>
  <c r="I15" i="20"/>
  <c r="I13" i="20"/>
  <c r="H127" i="25"/>
  <c r="F29" i="20"/>
  <c r="D140" i="25"/>
  <c r="G164" i="20"/>
  <c r="F201" i="25"/>
  <c r="F53" i="20"/>
  <c r="D149" i="25"/>
  <c r="F96" i="20"/>
  <c r="D171" i="25"/>
  <c r="F79" i="20"/>
  <c r="D166" i="25"/>
  <c r="G119" i="20"/>
  <c r="F178" i="25"/>
  <c r="I126" i="20"/>
  <c r="H185" i="25"/>
  <c r="D186" i="25"/>
  <c r="F128" i="20"/>
  <c r="I78" i="20"/>
  <c r="H165" i="25"/>
  <c r="F119" i="20"/>
  <c r="D178" i="25"/>
  <c r="F65" i="20"/>
  <c r="D162" i="25"/>
  <c r="F64" i="20"/>
  <c r="D161" i="25"/>
  <c r="G64" i="20"/>
  <c r="F161" i="25"/>
  <c r="F167" i="25"/>
  <c r="I57" i="20"/>
  <c r="H153" i="25"/>
  <c r="G194" i="20"/>
  <c r="F226" i="25"/>
  <c r="G210" i="20"/>
  <c r="F242" i="25"/>
  <c r="I181" i="20"/>
  <c r="H214" i="25"/>
  <c r="I186" i="20"/>
  <c r="H218" i="25"/>
  <c r="I202" i="20"/>
  <c r="H234" i="25"/>
  <c r="G218" i="20"/>
  <c r="F251" i="25"/>
  <c r="D220" i="25"/>
  <c r="F188" i="20"/>
  <c r="I218" i="20"/>
  <c r="H251" i="25"/>
  <c r="F191" i="20"/>
  <c r="D223" i="25"/>
  <c r="H237" i="25"/>
  <c r="I205" i="20"/>
  <c r="I200" i="20"/>
  <c r="H232" i="25"/>
  <c r="I36" i="20"/>
  <c r="H143" i="25"/>
  <c r="F183" i="20"/>
  <c r="D215" i="25"/>
  <c r="D222" i="25"/>
  <c r="F190" i="20"/>
  <c r="I179" i="20"/>
  <c r="H211" i="25"/>
  <c r="F206" i="25"/>
  <c r="G175" i="20"/>
  <c r="F163" i="20"/>
  <c r="D200" i="25"/>
  <c r="F172" i="20"/>
  <c r="D204" i="25"/>
  <c r="G50" i="20"/>
  <c r="F146" i="25"/>
  <c r="G96" i="20"/>
  <c r="F171" i="25"/>
  <c r="F50" i="20"/>
  <c r="D146" i="25"/>
  <c r="G174" i="20"/>
  <c r="F205" i="25"/>
  <c r="G30" i="20"/>
  <c r="F141" i="25"/>
  <c r="F122" i="20"/>
  <c r="D181" i="25"/>
  <c r="G27" i="20"/>
  <c r="F137" i="25"/>
  <c r="G78" i="20"/>
  <c r="F165" i="25"/>
  <c r="F169" i="25"/>
  <c r="G93" i="20"/>
  <c r="F115" i="20"/>
  <c r="D175" i="25"/>
  <c r="F123" i="20"/>
  <c r="D182" i="25"/>
  <c r="F152" i="20"/>
  <c r="D195" i="25"/>
  <c r="G65" i="20"/>
  <c r="F162" i="25"/>
  <c r="F151" i="20"/>
  <c r="D194" i="25"/>
  <c r="F56" i="20"/>
  <c r="D152" i="25"/>
  <c r="I199" i="20"/>
  <c r="H231" i="25"/>
  <c r="G215" i="20"/>
  <c r="F248" i="25"/>
  <c r="F197" i="20"/>
  <c r="D229" i="25"/>
  <c r="F213" i="20"/>
  <c r="D245" i="25"/>
  <c r="F221" i="20"/>
  <c r="D254" i="25"/>
  <c r="F192" i="20"/>
  <c r="D224" i="25"/>
  <c r="G55" i="20"/>
  <c r="F151" i="25"/>
  <c r="F195" i="20"/>
  <c r="D227" i="25"/>
  <c r="F60" i="20"/>
  <c r="D156" i="25"/>
  <c r="G57" i="20"/>
  <c r="F153" i="25"/>
  <c r="G61" i="20"/>
  <c r="F157" i="25"/>
  <c r="I209" i="20"/>
  <c r="H241" i="25"/>
  <c r="I135" i="20"/>
  <c r="H190" i="25"/>
  <c r="F36" i="20"/>
  <c r="D143" i="25"/>
  <c r="F194" i="20"/>
  <c r="D226" i="25"/>
  <c r="I192" i="20"/>
  <c r="H224" i="25"/>
  <c r="G20" i="20"/>
  <c r="N260" i="20"/>
  <c r="T260" i="20" s="1"/>
  <c r="V260" i="20" s="1"/>
  <c r="O260" i="20"/>
  <c r="L234" i="20" l="1"/>
  <c r="L313" i="20"/>
  <c r="L85" i="20"/>
  <c r="L140" i="20"/>
  <c r="O140" i="20"/>
  <c r="L141" i="20"/>
  <c r="O141" i="20"/>
  <c r="L150" i="20"/>
  <c r="O150" i="20"/>
  <c r="L91" i="20"/>
  <c r="L135" i="20"/>
  <c r="O135" i="20"/>
  <c r="L138" i="20"/>
  <c r="O138" i="20"/>
  <c r="L142" i="20"/>
  <c r="O142" i="20"/>
  <c r="L148" i="20"/>
  <c r="O148" i="20"/>
  <c r="L139" i="20"/>
  <c r="O139" i="20"/>
  <c r="L143" i="20"/>
  <c r="O143" i="20"/>
  <c r="L146" i="20"/>
  <c r="O146" i="20"/>
  <c r="L149" i="20"/>
  <c r="O149" i="20"/>
  <c r="L137" i="20"/>
  <c r="O137" i="20"/>
  <c r="L94" i="20"/>
  <c r="L144" i="20"/>
  <c r="O144" i="20"/>
  <c r="L147" i="20"/>
  <c r="O147" i="20"/>
  <c r="L145" i="20"/>
  <c r="O145" i="20"/>
  <c r="L47" i="20"/>
  <c r="L44" i="20"/>
  <c r="L323" i="20"/>
  <c r="L92" i="20"/>
  <c r="L107" i="20"/>
  <c r="L169" i="20"/>
  <c r="L74" i="20"/>
  <c r="L324" i="20"/>
  <c r="L106" i="20"/>
  <c r="L311" i="20"/>
  <c r="L31" i="20"/>
  <c r="L84" i="20"/>
  <c r="L196" i="20"/>
  <c r="L230" i="20"/>
  <c r="L175" i="20"/>
  <c r="L193" i="20"/>
  <c r="L170" i="20"/>
  <c r="L51" i="20"/>
  <c r="L54" i="20"/>
  <c r="L65" i="20"/>
  <c r="L53" i="20"/>
  <c r="L59" i="20"/>
  <c r="L152" i="20"/>
  <c r="L103" i="20"/>
  <c r="L167" i="20"/>
  <c r="L220" i="20"/>
  <c r="L307" i="20"/>
  <c r="L66" i="20"/>
  <c r="L332" i="20"/>
  <c r="L156" i="20"/>
  <c r="L180" i="20"/>
  <c r="L171" i="20"/>
  <c r="L136" i="20"/>
  <c r="L71" i="20"/>
  <c r="L108" i="20"/>
  <c r="L109" i="20"/>
  <c r="L200" i="20"/>
  <c r="L124" i="20"/>
  <c r="L72" i="20"/>
  <c r="L114" i="20"/>
  <c r="L28" i="20"/>
  <c r="L189" i="20"/>
  <c r="L61" i="20"/>
  <c r="L228" i="20"/>
  <c r="L321" i="20"/>
  <c r="L112" i="20"/>
  <c r="L62" i="20"/>
  <c r="L322" i="20"/>
  <c r="L64" i="20"/>
  <c r="L172" i="20"/>
  <c r="L181" i="20"/>
  <c r="L227" i="20"/>
  <c r="L184" i="20"/>
  <c r="L197" i="20"/>
  <c r="L214" i="20"/>
  <c r="L117" i="20"/>
  <c r="L188" i="20"/>
  <c r="L118" i="20"/>
  <c r="L122" i="20"/>
  <c r="L191" i="20"/>
  <c r="L104" i="20"/>
  <c r="L212" i="20"/>
  <c r="L232" i="20"/>
  <c r="L78" i="20"/>
  <c r="L222" i="20"/>
  <c r="L38" i="20"/>
  <c r="L100" i="20"/>
  <c r="L52" i="20"/>
  <c r="L209" i="20"/>
  <c r="L163" i="20"/>
  <c r="L306" i="20"/>
  <c r="L41" i="20"/>
  <c r="L173" i="20"/>
  <c r="L328" i="20"/>
  <c r="L155" i="20"/>
  <c r="L50" i="20"/>
  <c r="L205" i="20"/>
  <c r="L67" i="20"/>
  <c r="L198" i="20"/>
  <c r="L130" i="20"/>
  <c r="L133" i="20"/>
  <c r="L187" i="20"/>
  <c r="L178" i="20"/>
  <c r="L68" i="20"/>
  <c r="L225" i="20"/>
  <c r="L195" i="20"/>
  <c r="L218" i="20"/>
  <c r="L206" i="20"/>
  <c r="L213" i="20"/>
  <c r="L309" i="20"/>
  <c r="L89" i="20"/>
  <c r="L25" i="20"/>
  <c r="L221" i="20"/>
  <c r="L315" i="20"/>
  <c r="L203" i="20"/>
  <c r="L314" i="20"/>
  <c r="L120" i="20"/>
  <c r="L327" i="20"/>
  <c r="L168" i="20"/>
  <c r="L237" i="20"/>
  <c r="L30" i="20"/>
  <c r="L90" i="20"/>
  <c r="L110" i="20"/>
  <c r="L123" i="20"/>
  <c r="L190" i="20"/>
  <c r="L174" i="20"/>
  <c r="L45" i="20"/>
  <c r="L177" i="20"/>
  <c r="L55" i="20"/>
  <c r="L210" i="20"/>
  <c r="L98" i="20"/>
  <c r="L73" i="20"/>
  <c r="L186" i="20"/>
  <c r="L182" i="20"/>
  <c r="L29" i="20"/>
  <c r="L125" i="20"/>
  <c r="L56" i="20"/>
  <c r="L115" i="20"/>
  <c r="L86" i="20"/>
  <c r="L128" i="20"/>
  <c r="L57" i="20"/>
  <c r="L82" i="20"/>
  <c r="L102" i="20"/>
  <c r="L202" i="20"/>
  <c r="L119" i="20"/>
  <c r="L317" i="20"/>
  <c r="L326" i="20"/>
  <c r="L330" i="20"/>
  <c r="L48" i="20"/>
  <c r="L60" i="20"/>
  <c r="L151" i="20"/>
  <c r="L179" i="20"/>
  <c r="L134" i="20"/>
  <c r="L208" i="20"/>
  <c r="L132" i="20"/>
  <c r="L79" i="20"/>
  <c r="L231" i="20"/>
  <c r="L131" i="20"/>
  <c r="L116" i="20"/>
  <c r="L101" i="20"/>
  <c r="L83" i="20"/>
  <c r="L69" i="20"/>
  <c r="L164" i="20"/>
  <c r="L229" i="20"/>
  <c r="L320" i="20"/>
  <c r="L316" i="20"/>
  <c r="L176" i="20"/>
  <c r="L81" i="20"/>
  <c r="L216" i="20"/>
  <c r="L312" i="20"/>
  <c r="L127" i="20"/>
  <c r="L80" i="20"/>
  <c r="L27" i="20"/>
  <c r="L194" i="20"/>
  <c r="L166" i="20"/>
  <c r="L233" i="20"/>
  <c r="L217" i="20"/>
  <c r="L93" i="20"/>
  <c r="L14" i="20"/>
  <c r="L129" i="20"/>
  <c r="L158" i="20"/>
  <c r="L199" i="20"/>
  <c r="L160" i="20"/>
  <c r="L39" i="20"/>
  <c r="L95" i="20"/>
  <c r="L192" i="20"/>
  <c r="L185" i="20"/>
  <c r="L63" i="20"/>
  <c r="L204" i="20"/>
  <c r="L207" i="20"/>
  <c r="L111" i="20"/>
  <c r="L325" i="20"/>
  <c r="L154" i="20"/>
  <c r="L97" i="20"/>
  <c r="L42" i="20"/>
  <c r="L333" i="20"/>
  <c r="L162" i="20"/>
  <c r="L319" i="20"/>
  <c r="L331" i="20"/>
  <c r="L24" i="20"/>
  <c r="L26" i="20"/>
  <c r="L49" i="20"/>
  <c r="L183" i="20"/>
  <c r="L75" i="20"/>
  <c r="L215" i="20"/>
  <c r="L226" i="20"/>
  <c r="L105" i="20"/>
  <c r="L58" i="20"/>
  <c r="L223" i="20"/>
  <c r="L70" i="20"/>
  <c r="L99" i="20"/>
  <c r="L37" i="20"/>
  <c r="L201" i="20"/>
  <c r="L161" i="20"/>
  <c r="L96" i="20"/>
  <c r="L159" i="20"/>
  <c r="L219" i="20"/>
  <c r="L121" i="20"/>
  <c r="L165" i="20"/>
  <c r="L211" i="20"/>
  <c r="L305" i="20"/>
  <c r="L126" i="20"/>
  <c r="L329" i="20"/>
  <c r="L153" i="20"/>
  <c r="L12" i="20"/>
  <c r="P33" i="20"/>
  <c r="P32" i="20"/>
  <c r="N237" i="20"/>
  <c r="T237" i="20" s="1"/>
  <c r="V237" i="20" s="1"/>
  <c r="O237" i="20"/>
  <c r="C19" i="21"/>
  <c r="N12" i="20"/>
  <c r="T12" i="20" s="1"/>
  <c r="O24" i="20"/>
  <c r="Q335" i="20"/>
  <c r="H26" i="21" s="1"/>
  <c r="H27" i="21" s="1"/>
  <c r="H28" i="21" s="1"/>
  <c r="H29" i="21" s="1"/>
  <c r="H30" i="21" s="1"/>
  <c r="H31" i="21" s="1"/>
  <c r="N24" i="20"/>
  <c r="P7" i="20"/>
  <c r="P11" i="20"/>
  <c r="P34" i="20"/>
  <c r="P5" i="20"/>
  <c r="P6" i="20"/>
  <c r="P10" i="20"/>
  <c r="P9" i="20"/>
  <c r="P4" i="20"/>
  <c r="P8" i="20"/>
  <c r="P260" i="20"/>
  <c r="P35" i="20"/>
  <c r="P237" i="20" l="1"/>
  <c r="P24" i="20"/>
  <c r="H32" i="21"/>
  <c r="S24" i="20"/>
  <c r="T24" i="20"/>
  <c r="V24" i="20" s="1"/>
  <c r="D20" i="14"/>
  <c r="D372" i="16"/>
  <c r="C372" i="16"/>
  <c r="B372" i="16"/>
  <c r="D371" i="16"/>
  <c r="C371" i="16"/>
  <c r="B371" i="16"/>
  <c r="D370" i="16"/>
  <c r="C370" i="16"/>
  <c r="B370" i="16"/>
  <c r="D369" i="16"/>
  <c r="C369" i="16"/>
  <c r="B369" i="16"/>
  <c r="D368" i="16"/>
  <c r="C368" i="16"/>
  <c r="B368" i="16"/>
  <c r="D367" i="16"/>
  <c r="C367" i="16"/>
  <c r="B367" i="16"/>
  <c r="D365" i="16"/>
  <c r="C365" i="16"/>
  <c r="B365" i="16"/>
  <c r="D364" i="16"/>
  <c r="C364" i="16"/>
  <c r="B364" i="16"/>
  <c r="D363" i="16"/>
  <c r="C363" i="16"/>
  <c r="B363" i="16"/>
  <c r="D362" i="16"/>
  <c r="C362" i="16"/>
  <c r="B362" i="16"/>
  <c r="D361" i="16"/>
  <c r="C361" i="16"/>
  <c r="B361" i="16"/>
  <c r="D360" i="16"/>
  <c r="C360" i="16"/>
  <c r="B360" i="16"/>
  <c r="D359" i="16"/>
  <c r="C359" i="16"/>
  <c r="B359" i="16"/>
  <c r="D358" i="16"/>
  <c r="C358" i="16"/>
  <c r="B358" i="16"/>
  <c r="D356" i="16"/>
  <c r="C356" i="16"/>
  <c r="B356" i="16"/>
  <c r="D355" i="16"/>
  <c r="C355" i="16"/>
  <c r="B355" i="16"/>
  <c r="D354" i="16"/>
  <c r="C354" i="16"/>
  <c r="B354" i="16"/>
  <c r="D353" i="16"/>
  <c r="C353" i="16"/>
  <c r="B353" i="16"/>
  <c r="D352" i="16"/>
  <c r="C352" i="16"/>
  <c r="B352" i="16"/>
  <c r="D350" i="16"/>
  <c r="C350" i="16"/>
  <c r="B350" i="16"/>
  <c r="D349" i="16"/>
  <c r="C349" i="16"/>
  <c r="B349" i="16"/>
  <c r="D348" i="16"/>
  <c r="C348" i="16"/>
  <c r="B348" i="16"/>
  <c r="D347" i="16"/>
  <c r="C347" i="16"/>
  <c r="B347" i="16"/>
  <c r="D346" i="16"/>
  <c r="C346" i="16"/>
  <c r="B346" i="16"/>
  <c r="D344" i="16"/>
  <c r="C344" i="16"/>
  <c r="B344" i="16"/>
  <c r="D343" i="16"/>
  <c r="C343" i="16"/>
  <c r="B343" i="16"/>
  <c r="D342" i="16"/>
  <c r="C342" i="16"/>
  <c r="B342" i="16"/>
  <c r="D341" i="16"/>
  <c r="C341" i="16"/>
  <c r="B341" i="16"/>
  <c r="D340" i="16"/>
  <c r="C340" i="16"/>
  <c r="B340" i="16"/>
  <c r="D338" i="16"/>
  <c r="C338" i="16"/>
  <c r="B338" i="16"/>
  <c r="D337" i="16"/>
  <c r="C337" i="16"/>
  <c r="B337" i="16"/>
  <c r="D335" i="16"/>
  <c r="C335" i="16"/>
  <c r="B335" i="16"/>
  <c r="D334" i="16"/>
  <c r="C334" i="16"/>
  <c r="B334" i="16"/>
  <c r="D333" i="16"/>
  <c r="C333" i="16"/>
  <c r="B333" i="16"/>
  <c r="D332" i="16"/>
  <c r="C332" i="16"/>
  <c r="B332" i="16"/>
  <c r="D331" i="16"/>
  <c r="C331" i="16"/>
  <c r="B331" i="16"/>
  <c r="D330" i="16"/>
  <c r="C330" i="16"/>
  <c r="B330" i="16"/>
  <c r="D329" i="16"/>
  <c r="C329" i="16"/>
  <c r="B329" i="16"/>
  <c r="D328" i="16"/>
  <c r="C328" i="16"/>
  <c r="B328" i="16"/>
  <c r="D326" i="16"/>
  <c r="C326" i="16"/>
  <c r="B326" i="16"/>
  <c r="D325" i="16"/>
  <c r="C325" i="16"/>
  <c r="B325" i="16"/>
  <c r="D324" i="16"/>
  <c r="C324" i="16"/>
  <c r="B324" i="16"/>
  <c r="D323" i="16"/>
  <c r="C323" i="16"/>
  <c r="B323" i="16"/>
  <c r="D322" i="16"/>
  <c r="C322" i="16"/>
  <c r="B322" i="16"/>
  <c r="D321" i="16"/>
  <c r="C321" i="16"/>
  <c r="B321" i="16"/>
  <c r="D320" i="16"/>
  <c r="C320" i="16"/>
  <c r="B320" i="16"/>
  <c r="D319" i="16"/>
  <c r="C319" i="16"/>
  <c r="B319" i="16"/>
  <c r="D318" i="16"/>
  <c r="C318" i="16"/>
  <c r="B318" i="16"/>
  <c r="D317" i="16"/>
  <c r="C317" i="16"/>
  <c r="B317" i="16"/>
  <c r="D316" i="16"/>
  <c r="C316" i="16"/>
  <c r="B316" i="16"/>
  <c r="D315" i="16"/>
  <c r="C315" i="16"/>
  <c r="B315" i="16"/>
  <c r="D314" i="16"/>
  <c r="C314" i="16"/>
  <c r="B314" i="16"/>
  <c r="D313" i="16"/>
  <c r="C313" i="16"/>
  <c r="B313" i="16"/>
  <c r="D312" i="16"/>
  <c r="C312" i="16"/>
  <c r="B312" i="16"/>
  <c r="D310" i="16"/>
  <c r="C310" i="16"/>
  <c r="B310" i="16"/>
  <c r="D309" i="16"/>
  <c r="C309" i="16"/>
  <c r="B309" i="16"/>
  <c r="D308" i="16"/>
  <c r="C308" i="16"/>
  <c r="B308" i="16"/>
  <c r="D307" i="16"/>
  <c r="C307" i="16"/>
  <c r="B307" i="16"/>
  <c r="D306" i="16"/>
  <c r="C306" i="16"/>
  <c r="B306" i="16"/>
  <c r="D304" i="16"/>
  <c r="C304" i="16"/>
  <c r="B304" i="16"/>
  <c r="D303" i="16"/>
  <c r="C303" i="16"/>
  <c r="B303" i="16"/>
  <c r="D302" i="16"/>
  <c r="C302" i="16"/>
  <c r="B302" i="16"/>
  <c r="D301" i="16"/>
  <c r="C301" i="16"/>
  <c r="B301" i="16"/>
  <c r="D300" i="16"/>
  <c r="C300" i="16"/>
  <c r="B300" i="16"/>
  <c r="D299" i="16"/>
  <c r="C299" i="16"/>
  <c r="B299" i="16"/>
  <c r="D298" i="16"/>
  <c r="C298" i="16"/>
  <c r="B298" i="16"/>
  <c r="D297" i="16"/>
  <c r="C297" i="16"/>
  <c r="B297" i="16"/>
  <c r="D296" i="16"/>
  <c r="C296" i="16"/>
  <c r="B296" i="16"/>
  <c r="D295" i="16"/>
  <c r="C295" i="16"/>
  <c r="B295" i="16"/>
  <c r="D294" i="16"/>
  <c r="C294" i="16"/>
  <c r="B294" i="16"/>
  <c r="D293" i="16"/>
  <c r="C293" i="16"/>
  <c r="B293" i="16"/>
  <c r="D292" i="16"/>
  <c r="C292" i="16"/>
  <c r="B292" i="16"/>
  <c r="D290" i="16"/>
  <c r="C290" i="16"/>
  <c r="B290" i="16"/>
  <c r="D289" i="16"/>
  <c r="C289" i="16"/>
  <c r="B289" i="16"/>
  <c r="D288" i="16"/>
  <c r="C288" i="16"/>
  <c r="B288" i="16"/>
  <c r="D287" i="16"/>
  <c r="C287" i="16"/>
  <c r="B287" i="16"/>
  <c r="D286" i="16"/>
  <c r="C286" i="16"/>
  <c r="B286" i="16"/>
  <c r="D285" i="16"/>
  <c r="C285" i="16"/>
  <c r="B285" i="16"/>
  <c r="D284" i="16"/>
  <c r="C284" i="16"/>
  <c r="B284" i="16"/>
  <c r="D283" i="16"/>
  <c r="C283" i="16"/>
  <c r="B283" i="16"/>
  <c r="D281" i="16"/>
  <c r="C281" i="16"/>
  <c r="B281" i="16"/>
  <c r="D280" i="16"/>
  <c r="C280" i="16"/>
  <c r="B280" i="16"/>
  <c r="D278" i="16"/>
  <c r="C278" i="16"/>
  <c r="B278" i="16"/>
  <c r="D277" i="16"/>
  <c r="C277" i="16"/>
  <c r="B277" i="16"/>
  <c r="D275" i="16"/>
  <c r="C275" i="16"/>
  <c r="B275" i="16"/>
  <c r="D274" i="16"/>
  <c r="C274" i="16"/>
  <c r="B274" i="16"/>
  <c r="D273" i="16"/>
  <c r="C273" i="16"/>
  <c r="B273" i="16"/>
  <c r="D271" i="16"/>
  <c r="C271" i="16"/>
  <c r="B271" i="16"/>
  <c r="D270" i="16"/>
  <c r="C270" i="16"/>
  <c r="B270" i="16"/>
  <c r="D269" i="16"/>
  <c r="C269" i="16"/>
  <c r="B269" i="16"/>
  <c r="D268" i="16"/>
  <c r="C268" i="16"/>
  <c r="B268" i="16"/>
  <c r="D266" i="16"/>
  <c r="C266" i="16"/>
  <c r="B266" i="16"/>
  <c r="D265" i="16"/>
  <c r="C265" i="16"/>
  <c r="B265" i="16"/>
  <c r="D264" i="16"/>
  <c r="C264" i="16"/>
  <c r="B264" i="16"/>
  <c r="D262" i="16"/>
  <c r="C263" i="16"/>
  <c r="B263" i="16"/>
  <c r="C262" i="16"/>
  <c r="B262" i="16"/>
  <c r="D260" i="16"/>
  <c r="C260" i="16"/>
  <c r="B260" i="16"/>
  <c r="D259" i="16"/>
  <c r="C259" i="16"/>
  <c r="B259" i="16"/>
  <c r="D258" i="16"/>
  <c r="C258" i="16"/>
  <c r="B258" i="16"/>
  <c r="D257" i="16"/>
  <c r="C257" i="16"/>
  <c r="B257" i="16"/>
  <c r="D256" i="16"/>
  <c r="C256" i="16"/>
  <c r="B256" i="16"/>
  <c r="D255" i="16"/>
  <c r="C255" i="16"/>
  <c r="B255" i="16"/>
  <c r="D254" i="16"/>
  <c r="C254" i="16"/>
  <c r="B254" i="16"/>
  <c r="D253" i="16"/>
  <c r="C253" i="16"/>
  <c r="B253" i="16"/>
  <c r="D252" i="16"/>
  <c r="C252" i="16"/>
  <c r="B252" i="16"/>
  <c r="D251" i="16"/>
  <c r="C251" i="16"/>
  <c r="B251" i="16"/>
  <c r="D249" i="16"/>
  <c r="C249" i="16"/>
  <c r="B249" i="16"/>
  <c r="D248" i="16"/>
  <c r="C248" i="16"/>
  <c r="B248" i="16"/>
  <c r="D247" i="16"/>
  <c r="C247" i="16"/>
  <c r="B247" i="16"/>
  <c r="D246" i="16"/>
  <c r="C246" i="16"/>
  <c r="B246" i="16"/>
  <c r="D245" i="16"/>
  <c r="C245" i="16"/>
  <c r="B245" i="16"/>
  <c r="D244" i="16"/>
  <c r="C244" i="16"/>
  <c r="B244" i="16"/>
  <c r="D243" i="16"/>
  <c r="C243" i="16"/>
  <c r="B243" i="16"/>
  <c r="D242" i="16"/>
  <c r="C242" i="16"/>
  <c r="B242" i="16"/>
  <c r="D241" i="16"/>
  <c r="C241" i="16"/>
  <c r="B241" i="16"/>
  <c r="D240" i="16"/>
  <c r="C240" i="16"/>
  <c r="B240" i="16"/>
  <c r="D239" i="16"/>
  <c r="C239" i="16"/>
  <c r="B239" i="16"/>
  <c r="D238" i="16"/>
  <c r="C238" i="16"/>
  <c r="B238" i="16"/>
  <c r="D236" i="16"/>
  <c r="C236" i="16"/>
  <c r="B236" i="16"/>
  <c r="D235" i="16"/>
  <c r="C235" i="16"/>
  <c r="B235" i="16"/>
  <c r="D234" i="16"/>
  <c r="C234" i="16"/>
  <c r="B234" i="16"/>
  <c r="D233" i="16"/>
  <c r="C233" i="16"/>
  <c r="B233" i="16"/>
  <c r="D232" i="16"/>
  <c r="C232" i="16"/>
  <c r="B232" i="16"/>
  <c r="D231" i="16"/>
  <c r="C231" i="16"/>
  <c r="B231" i="16"/>
  <c r="D230" i="16"/>
  <c r="C230" i="16"/>
  <c r="B230" i="16"/>
  <c r="D229" i="16"/>
  <c r="C229" i="16"/>
  <c r="B229" i="16"/>
  <c r="D228" i="16"/>
  <c r="C228" i="16"/>
  <c r="B228" i="16"/>
  <c r="D227" i="16"/>
  <c r="C227" i="16"/>
  <c r="B227" i="16"/>
  <c r="D226" i="16"/>
  <c r="C226" i="16"/>
  <c r="B226" i="16"/>
  <c r="D225" i="16"/>
  <c r="C225" i="16"/>
  <c r="B225" i="16"/>
  <c r="D224" i="16"/>
  <c r="C224" i="16"/>
  <c r="B224" i="16"/>
  <c r="D223" i="16"/>
  <c r="C223" i="16"/>
  <c r="B223" i="16"/>
  <c r="D222" i="16"/>
  <c r="C222" i="16"/>
  <c r="B222" i="16"/>
  <c r="D221" i="16"/>
  <c r="C221" i="16"/>
  <c r="B221" i="16"/>
  <c r="D220" i="16"/>
  <c r="C220" i="16"/>
  <c r="B220" i="16"/>
  <c r="D219" i="16"/>
  <c r="C219" i="16"/>
  <c r="B219" i="16"/>
  <c r="D218" i="16"/>
  <c r="C218" i="16"/>
  <c r="B218" i="16"/>
  <c r="D217" i="16"/>
  <c r="C217" i="16"/>
  <c r="B217" i="16"/>
  <c r="D216" i="16"/>
  <c r="C216" i="16"/>
  <c r="B216" i="16"/>
  <c r="D215" i="16"/>
  <c r="C215" i="16"/>
  <c r="B215" i="16"/>
  <c r="D214" i="16"/>
  <c r="C214" i="16"/>
  <c r="B214" i="16"/>
  <c r="D213" i="16"/>
  <c r="C213" i="16"/>
  <c r="B213" i="16"/>
  <c r="D212" i="16"/>
  <c r="C212" i="16"/>
  <c r="B212" i="16"/>
  <c r="D211" i="16"/>
  <c r="C211" i="16"/>
  <c r="B211" i="16"/>
  <c r="D210" i="16"/>
  <c r="C210" i="16"/>
  <c r="B210" i="16"/>
  <c r="D209" i="16"/>
  <c r="C209" i="16"/>
  <c r="B209" i="16"/>
  <c r="D208" i="16"/>
  <c r="C208" i="16"/>
  <c r="B208" i="16"/>
  <c r="D206" i="16"/>
  <c r="C206" i="16"/>
  <c r="B206" i="16"/>
  <c r="D205" i="16"/>
  <c r="C205" i="16"/>
  <c r="B205" i="16"/>
  <c r="D204" i="16"/>
  <c r="C204" i="16"/>
  <c r="B204" i="16"/>
  <c r="D203" i="16"/>
  <c r="C203" i="16"/>
  <c r="B203" i="16"/>
  <c r="D202" i="16"/>
  <c r="C202" i="16"/>
  <c r="B202" i="16"/>
  <c r="D201" i="16"/>
  <c r="C201" i="16"/>
  <c r="B201" i="16"/>
  <c r="D199" i="16"/>
  <c r="C199" i="16"/>
  <c r="B199" i="16"/>
  <c r="D198" i="16"/>
  <c r="C198" i="16"/>
  <c r="B198" i="16"/>
  <c r="D197" i="16"/>
  <c r="C197" i="16"/>
  <c r="B197" i="16"/>
  <c r="D196" i="16"/>
  <c r="C196" i="16"/>
  <c r="B196" i="16"/>
  <c r="D194" i="16"/>
  <c r="C194" i="16"/>
  <c r="B194" i="16"/>
  <c r="D193" i="16"/>
  <c r="C193" i="16"/>
  <c r="B193" i="16"/>
  <c r="D192" i="16"/>
  <c r="C192" i="16"/>
  <c r="B192" i="16"/>
  <c r="D191" i="16"/>
  <c r="C191" i="16"/>
  <c r="B191" i="16"/>
  <c r="D190" i="16"/>
  <c r="C190" i="16"/>
  <c r="B190" i="16"/>
  <c r="D189" i="16"/>
  <c r="C189" i="16"/>
  <c r="B189" i="16"/>
  <c r="D188" i="16"/>
  <c r="C188" i="16"/>
  <c r="B188" i="16"/>
  <c r="D187" i="16"/>
  <c r="C187" i="16"/>
  <c r="B187" i="16"/>
  <c r="D186" i="16"/>
  <c r="C186" i="16"/>
  <c r="B186" i="16"/>
  <c r="D185" i="16"/>
  <c r="C185" i="16"/>
  <c r="B185" i="16"/>
  <c r="D184" i="16"/>
  <c r="C184" i="16"/>
  <c r="B184" i="16"/>
  <c r="D183" i="16"/>
  <c r="C183" i="16"/>
  <c r="B183" i="16"/>
  <c r="D182" i="16"/>
  <c r="C182" i="16"/>
  <c r="B182" i="16"/>
  <c r="D181" i="16"/>
  <c r="C181" i="16"/>
  <c r="B181" i="16"/>
  <c r="D180" i="16"/>
  <c r="C180" i="16"/>
  <c r="B180" i="16"/>
  <c r="D178" i="16"/>
  <c r="C178" i="16"/>
  <c r="B178" i="16"/>
  <c r="D177" i="16"/>
  <c r="C177" i="16"/>
  <c r="B177" i="16"/>
  <c r="D176" i="16"/>
  <c r="C176" i="16"/>
  <c r="B176" i="16"/>
  <c r="D175" i="16"/>
  <c r="C175" i="16"/>
  <c r="B175" i="16"/>
  <c r="D174" i="16"/>
  <c r="C174" i="16"/>
  <c r="B174" i="16"/>
  <c r="D173" i="16"/>
  <c r="C173" i="16"/>
  <c r="B173" i="16"/>
  <c r="D172" i="16"/>
  <c r="C172" i="16"/>
  <c r="B172" i="16"/>
  <c r="D171" i="16"/>
  <c r="C171" i="16"/>
  <c r="B171" i="16"/>
  <c r="D170" i="16"/>
  <c r="C170" i="16"/>
  <c r="B170" i="16"/>
  <c r="D169" i="16"/>
  <c r="C169" i="16"/>
  <c r="B169" i="16"/>
  <c r="D168" i="16"/>
  <c r="C168" i="16"/>
  <c r="B168" i="16"/>
  <c r="D166" i="16"/>
  <c r="C166" i="16"/>
  <c r="B166" i="16"/>
  <c r="D165" i="16"/>
  <c r="C165" i="16"/>
  <c r="B165" i="16"/>
  <c r="D164" i="16"/>
  <c r="C164" i="16"/>
  <c r="B164" i="16"/>
  <c r="D163" i="16"/>
  <c r="C163" i="16"/>
  <c r="B163" i="16"/>
  <c r="D162" i="16"/>
  <c r="C162" i="16"/>
  <c r="B162" i="16"/>
  <c r="D161" i="16"/>
  <c r="C161" i="16"/>
  <c r="B161" i="16"/>
  <c r="D160" i="16"/>
  <c r="C160" i="16"/>
  <c r="B160" i="16"/>
  <c r="D159" i="16"/>
  <c r="C159" i="16"/>
  <c r="B159" i="16"/>
  <c r="D158" i="16"/>
  <c r="C158" i="16"/>
  <c r="B158" i="16"/>
  <c r="D157" i="16"/>
  <c r="C157" i="16"/>
  <c r="B157" i="16"/>
  <c r="D156" i="16"/>
  <c r="C156" i="16"/>
  <c r="B156" i="16"/>
  <c r="D155" i="16"/>
  <c r="C155" i="16"/>
  <c r="B155" i="16"/>
  <c r="D154" i="16"/>
  <c r="C154" i="16"/>
  <c r="B154" i="16"/>
  <c r="D153" i="16"/>
  <c r="C153" i="16"/>
  <c r="B153" i="16"/>
  <c r="D152" i="16"/>
  <c r="C152" i="16"/>
  <c r="B152" i="16"/>
  <c r="D151" i="16"/>
  <c r="C151" i="16"/>
  <c r="B151" i="16"/>
  <c r="D149" i="16"/>
  <c r="C149" i="16"/>
  <c r="B149" i="16"/>
  <c r="D148" i="16"/>
  <c r="C148" i="16"/>
  <c r="B148" i="16"/>
  <c r="D147" i="16"/>
  <c r="C147" i="16"/>
  <c r="B147" i="16"/>
  <c r="D146" i="16"/>
  <c r="C146" i="16"/>
  <c r="B146" i="16"/>
  <c r="D145" i="16"/>
  <c r="C145" i="16"/>
  <c r="B145" i="16"/>
  <c r="D144" i="16"/>
  <c r="C144" i="16"/>
  <c r="B144" i="16"/>
  <c r="D143" i="16"/>
  <c r="C143" i="16"/>
  <c r="B143" i="16"/>
  <c r="D142" i="16"/>
  <c r="C142" i="16"/>
  <c r="B142" i="16"/>
  <c r="D141" i="16"/>
  <c r="C141" i="16"/>
  <c r="B141" i="16"/>
  <c r="D140" i="16"/>
  <c r="C140" i="16"/>
  <c r="B140" i="16"/>
  <c r="D139" i="16"/>
  <c r="C139" i="16"/>
  <c r="B139" i="16"/>
  <c r="D138" i="16"/>
  <c r="C138" i="16"/>
  <c r="B138" i="16"/>
  <c r="D137" i="16"/>
  <c r="C137" i="16"/>
  <c r="B137"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D128" i="16"/>
  <c r="C128" i="16"/>
  <c r="B128" i="16"/>
  <c r="D127" i="16"/>
  <c r="C127" i="16"/>
  <c r="B127" i="16"/>
  <c r="D125" i="16"/>
  <c r="C125" i="16"/>
  <c r="B125" i="16"/>
  <c r="D124" i="16"/>
  <c r="C124" i="16"/>
  <c r="B124" i="16"/>
  <c r="D123" i="16"/>
  <c r="C123" i="16"/>
  <c r="B123" i="16"/>
  <c r="D122" i="16"/>
  <c r="C122" i="16"/>
  <c r="B122" i="16"/>
  <c r="D121" i="16"/>
  <c r="C121" i="16"/>
  <c r="B121" i="16"/>
  <c r="D120" i="16"/>
  <c r="C120" i="16"/>
  <c r="B120" i="16"/>
  <c r="D119" i="16"/>
  <c r="C119" i="16"/>
  <c r="B119" i="16"/>
  <c r="D118" i="16"/>
  <c r="C118" i="16"/>
  <c r="B118" i="16"/>
  <c r="D117" i="16"/>
  <c r="C117" i="16"/>
  <c r="B117" i="16"/>
  <c r="D116" i="16"/>
  <c r="C116" i="16"/>
  <c r="B116" i="16"/>
  <c r="D115" i="16"/>
  <c r="C115" i="16"/>
  <c r="B115" i="16"/>
  <c r="D114" i="16"/>
  <c r="C114" i="16"/>
  <c r="B114" i="16"/>
  <c r="D113" i="16"/>
  <c r="C113" i="16"/>
  <c r="B113" i="16"/>
  <c r="D112" i="16"/>
  <c r="C112" i="16"/>
  <c r="B112" i="16"/>
  <c r="D111" i="16"/>
  <c r="C111" i="16"/>
  <c r="B111" i="16"/>
  <c r="D110" i="16"/>
  <c r="C110" i="16"/>
  <c r="B110" i="16"/>
  <c r="D108" i="16"/>
  <c r="C108" i="16"/>
  <c r="B108" i="16"/>
  <c r="D107" i="16"/>
  <c r="C107" i="16"/>
  <c r="B107" i="16"/>
  <c r="D106" i="16"/>
  <c r="C106" i="16"/>
  <c r="B106" i="16"/>
  <c r="D105" i="16"/>
  <c r="C105" i="16"/>
  <c r="B105" i="16"/>
  <c r="D103" i="16"/>
  <c r="C103" i="16"/>
  <c r="B103" i="16"/>
  <c r="D102" i="16"/>
  <c r="C102" i="16"/>
  <c r="B102" i="16"/>
  <c r="D101" i="16"/>
  <c r="C101" i="16"/>
  <c r="B101" i="16"/>
  <c r="D100" i="16"/>
  <c r="C100" i="16"/>
  <c r="B100" i="16"/>
  <c r="D99" i="16"/>
  <c r="C99" i="16"/>
  <c r="B99" i="16"/>
  <c r="D98" i="16"/>
  <c r="C98" i="16"/>
  <c r="B98" i="16"/>
  <c r="D97" i="16"/>
  <c r="C97" i="16"/>
  <c r="B97" i="16"/>
  <c r="D96" i="16"/>
  <c r="C96" i="16"/>
  <c r="B96" i="16"/>
  <c r="D95" i="16"/>
  <c r="C95" i="16"/>
  <c r="B95" i="16"/>
  <c r="D94" i="16"/>
  <c r="C94" i="16"/>
  <c r="B94" i="16"/>
  <c r="D93" i="16"/>
  <c r="C93" i="16"/>
  <c r="B93" i="16"/>
  <c r="D92" i="16"/>
  <c r="C92" i="16"/>
  <c r="B92" i="16"/>
  <c r="D91" i="16"/>
  <c r="C91" i="16"/>
  <c r="B91"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D78" i="16"/>
  <c r="C78" i="16"/>
  <c r="B78" i="16"/>
  <c r="D77" i="16"/>
  <c r="C77" i="16"/>
  <c r="B77" i="16"/>
  <c r="D76" i="16"/>
  <c r="C76" i="16"/>
  <c r="B76" i="16"/>
  <c r="D74" i="16"/>
  <c r="C74" i="16"/>
  <c r="B74" i="16"/>
  <c r="D73" i="16"/>
  <c r="C73" i="16"/>
  <c r="B73" i="16"/>
  <c r="D72" i="16"/>
  <c r="C72" i="16"/>
  <c r="B72" i="16"/>
  <c r="D71" i="16"/>
  <c r="C71" i="16"/>
  <c r="B71" i="16"/>
  <c r="D70" i="16"/>
  <c r="C70" i="16"/>
  <c r="B70" i="16"/>
  <c r="D69" i="16"/>
  <c r="C69" i="16"/>
  <c r="B69" i="16"/>
  <c r="D68" i="16"/>
  <c r="C68" i="16"/>
  <c r="B68" i="16"/>
  <c r="D67" i="16"/>
  <c r="C67" i="16"/>
  <c r="B67" i="16"/>
  <c r="D66" i="16"/>
  <c r="C66" i="16"/>
  <c r="B66" i="16"/>
  <c r="D64" i="16"/>
  <c r="C64" i="16"/>
  <c r="B64" i="16"/>
  <c r="D63" i="16"/>
  <c r="C63" i="16"/>
  <c r="B63" i="16"/>
  <c r="D62" i="16"/>
  <c r="C62" i="16"/>
  <c r="B62" i="16"/>
  <c r="D61" i="16"/>
  <c r="C61" i="16"/>
  <c r="B61" i="16"/>
  <c r="D60" i="16"/>
  <c r="C60" i="16"/>
  <c r="B60" i="16"/>
  <c r="D58" i="16"/>
  <c r="C58" i="16"/>
  <c r="B58" i="16"/>
  <c r="C57" i="16"/>
  <c r="B57" i="16"/>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39" i="16"/>
  <c r="C39" i="16"/>
  <c r="B39" i="16"/>
  <c r="D38" i="16"/>
  <c r="C38" i="16"/>
  <c r="B38" i="16"/>
  <c r="D37" i="16"/>
  <c r="C37" i="16"/>
  <c r="B37" i="16"/>
  <c r="D36" i="16"/>
  <c r="C36" i="16"/>
  <c r="B36" i="16"/>
  <c r="D35" i="16"/>
  <c r="C35" i="16"/>
  <c r="B35" i="16"/>
  <c r="D34" i="16"/>
  <c r="C34" i="16"/>
  <c r="B34" i="16"/>
  <c r="D33" i="16"/>
  <c r="C33"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109" i="16"/>
  <c r="C109" i="16"/>
  <c r="D90" i="16"/>
  <c r="C90" i="16"/>
  <c r="D75" i="16"/>
  <c r="C75" i="16"/>
  <c r="D65" i="16"/>
  <c r="C65" i="16"/>
  <c r="D59" i="16"/>
  <c r="C59" i="16"/>
  <c r="D40" i="16"/>
  <c r="C40" i="16"/>
  <c r="D32" i="16"/>
  <c r="C32" i="16"/>
  <c r="D23" i="16"/>
  <c r="C23" i="16"/>
  <c r="D17" i="16"/>
  <c r="C17" i="16"/>
  <c r="D7" i="16"/>
  <c r="C7" i="16"/>
  <c r="B26" i="16"/>
  <c r="D26" i="16"/>
  <c r="B27" i="16"/>
  <c r="D27" i="16"/>
  <c r="B28" i="16"/>
  <c r="D28" i="16"/>
  <c r="B29" i="16"/>
  <c r="D29" i="16"/>
  <c r="B30" i="16"/>
  <c r="D30" i="16"/>
  <c r="B31" i="16"/>
  <c r="D31" i="16"/>
  <c r="D25" i="16"/>
  <c r="B25" i="16"/>
  <c r="D22" i="16"/>
  <c r="C22" i="16"/>
  <c r="B22" i="16"/>
  <c r="D21" i="16"/>
  <c r="C21" i="16"/>
  <c r="B21" i="16"/>
  <c r="D20" i="16"/>
  <c r="C20" i="16"/>
  <c r="B20" i="16"/>
  <c r="D19" i="16"/>
  <c r="C19" i="16"/>
  <c r="B19" i="16"/>
  <c r="D18" i="16"/>
  <c r="C18" i="16"/>
  <c r="B18" i="16"/>
  <c r="B9" i="16"/>
  <c r="C9" i="16"/>
  <c r="D9" i="16"/>
  <c r="B10" i="16"/>
  <c r="C10" i="16"/>
  <c r="D10" i="16"/>
  <c r="B11" i="16"/>
  <c r="C11" i="16"/>
  <c r="D11" i="16"/>
  <c r="B12" i="16"/>
  <c r="C12" i="16"/>
  <c r="D12" i="16"/>
  <c r="B13" i="16"/>
  <c r="C13" i="16"/>
  <c r="D13" i="16"/>
  <c r="B14" i="16"/>
  <c r="C14" i="16"/>
  <c r="D14" i="16"/>
  <c r="B15" i="16"/>
  <c r="C15" i="16"/>
  <c r="D15" i="16"/>
  <c r="B16" i="16"/>
  <c r="C16" i="16"/>
  <c r="D16" i="16"/>
  <c r="D8" i="16"/>
  <c r="C8" i="16"/>
  <c r="B8" i="16"/>
  <c r="B21" i="14"/>
  <c r="B20" i="14"/>
  <c r="B19" i="14"/>
  <c r="H33" i="21" l="1"/>
  <c r="C21" i="14"/>
  <c r="E21" i="14" s="1"/>
  <c r="C20" i="12"/>
  <c r="D21" i="14"/>
  <c r="D19" i="14"/>
  <c r="C19" i="14"/>
  <c r="E19" i="14" s="1"/>
  <c r="C20" i="14"/>
  <c r="E20" i="14" s="1"/>
  <c r="H34" i="21" l="1"/>
  <c r="E96" i="14"/>
  <c r="D119" i="25" s="1"/>
  <c r="E97" i="14"/>
  <c r="D120" i="25" s="1"/>
  <c r="E92" i="14"/>
  <c r="D115" i="25" s="1"/>
  <c r="E93" i="14"/>
  <c r="D116" i="25" s="1"/>
  <c r="E94" i="14"/>
  <c r="D117" i="25" s="1"/>
  <c r="E95" i="14"/>
  <c r="D118" i="25" s="1"/>
  <c r="E91" i="14"/>
  <c r="D114" i="25" s="1"/>
  <c r="E90" i="14"/>
  <c r="D113" i="25" s="1"/>
  <c r="F32" i="14"/>
  <c r="F43" i="14"/>
  <c r="F54" i="14"/>
  <c r="F62" i="14"/>
  <c r="F71" i="14"/>
  <c r="F80" i="14"/>
  <c r="F88" i="14"/>
  <c r="F97" i="14"/>
  <c r="B25" i="14"/>
  <c r="E25" i="14"/>
  <c r="D48" i="25" s="1"/>
  <c r="F25" i="14"/>
  <c r="B26" i="14"/>
  <c r="E26" i="14"/>
  <c r="D49" i="25" s="1"/>
  <c r="F26" i="14"/>
  <c r="B27" i="14"/>
  <c r="E27" i="14"/>
  <c r="D50" i="25" s="1"/>
  <c r="F27" i="14"/>
  <c r="B28" i="14"/>
  <c r="E28" i="14"/>
  <c r="D51" i="25" s="1"/>
  <c r="F28" i="14"/>
  <c r="B30" i="14"/>
  <c r="E30" i="14"/>
  <c r="D53" i="25" s="1"/>
  <c r="F30" i="14"/>
  <c r="F31" i="14"/>
  <c r="F33" i="14"/>
  <c r="F35" i="14"/>
  <c r="F36" i="14"/>
  <c r="F37" i="14"/>
  <c r="F39" i="14"/>
  <c r="F40" i="14"/>
  <c r="F42" i="14"/>
  <c r="F45" i="14"/>
  <c r="F46" i="14"/>
  <c r="F47" i="14"/>
  <c r="F48" i="14"/>
  <c r="F49" i="14"/>
  <c r="F50" i="14"/>
  <c r="F51" i="14"/>
  <c r="F55" i="14"/>
  <c r="F56" i="14"/>
  <c r="F57" i="14"/>
  <c r="F58" i="14"/>
  <c r="F59" i="14"/>
  <c r="F60" i="14"/>
  <c r="F61" i="14"/>
  <c r="F63" i="14"/>
  <c r="F64" i="14"/>
  <c r="F65" i="14"/>
  <c r="F66" i="14"/>
  <c r="F68" i="14"/>
  <c r="F69" i="14"/>
  <c r="F70" i="14"/>
  <c r="F72" i="14"/>
  <c r="F74" i="14"/>
  <c r="F75" i="14"/>
  <c r="F76" i="14"/>
  <c r="F77" i="14"/>
  <c r="F78" i="14"/>
  <c r="F79" i="14"/>
  <c r="F81" i="14"/>
  <c r="F82" i="14"/>
  <c r="F83" i="14"/>
  <c r="F84" i="14"/>
  <c r="F85" i="14"/>
  <c r="F86" i="14"/>
  <c r="F87" i="14"/>
  <c r="F90" i="14"/>
  <c r="F91" i="14"/>
  <c r="F92" i="14"/>
  <c r="F93" i="14"/>
  <c r="F94" i="14"/>
  <c r="F95" i="14"/>
  <c r="F96" i="14"/>
  <c r="F24"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1" i="14"/>
  <c r="B90" i="14"/>
  <c r="E88" i="14"/>
  <c r="D111" i="25" s="1"/>
  <c r="B88" i="14"/>
  <c r="E87" i="14"/>
  <c r="D110" i="25" s="1"/>
  <c r="B87" i="14"/>
  <c r="E86" i="14"/>
  <c r="D109" i="25" s="1"/>
  <c r="B86" i="14"/>
  <c r="E85" i="14"/>
  <c r="D108" i="25" s="1"/>
  <c r="B85" i="14"/>
  <c r="E84" i="14"/>
  <c r="D107" i="25" s="1"/>
  <c r="B84" i="14"/>
  <c r="E83" i="14"/>
  <c r="D106" i="25" s="1"/>
  <c r="B83" i="14"/>
  <c r="E82" i="14"/>
  <c r="D105" i="25" s="1"/>
  <c r="B82" i="14"/>
  <c r="E81" i="14"/>
  <c r="D104" i="25" s="1"/>
  <c r="B81" i="14"/>
  <c r="E80" i="14"/>
  <c r="D103" i="25" s="1"/>
  <c r="B80" i="14"/>
  <c r="E79" i="14"/>
  <c r="D102" i="25" s="1"/>
  <c r="B79" i="14"/>
  <c r="E78" i="14"/>
  <c r="D101" i="25" s="1"/>
  <c r="B78" i="14"/>
  <c r="E77" i="14"/>
  <c r="D100" i="25" s="1"/>
  <c r="B77" i="14"/>
  <c r="E76" i="14"/>
  <c r="D99" i="25" s="1"/>
  <c r="B76" i="14"/>
  <c r="E75" i="14"/>
  <c r="D98" i="25" s="1"/>
  <c r="B75" i="14"/>
  <c r="E74" i="14"/>
  <c r="D97" i="25" s="1"/>
  <c r="B74" i="14"/>
  <c r="E72" i="14"/>
  <c r="D95" i="25" s="1"/>
  <c r="B72" i="14"/>
  <c r="E71" i="14"/>
  <c r="D94" i="25" s="1"/>
  <c r="B71" i="14"/>
  <c r="E70" i="14"/>
  <c r="D93" i="25" s="1"/>
  <c r="B70" i="14"/>
  <c r="E69" i="14"/>
  <c r="D92" i="25" s="1"/>
  <c r="B69" i="14"/>
  <c r="E68" i="14"/>
  <c r="D91" i="25" s="1"/>
  <c r="B68" i="14"/>
  <c r="E66" i="14"/>
  <c r="D89" i="25" s="1"/>
  <c r="B66" i="14"/>
  <c r="E65" i="14"/>
  <c r="D88" i="25" s="1"/>
  <c r="B65" i="14"/>
  <c r="E64" i="14"/>
  <c r="D87" i="25" s="1"/>
  <c r="B64" i="14"/>
  <c r="E63" i="14"/>
  <c r="D86" i="25" s="1"/>
  <c r="B63" i="14"/>
  <c r="E62" i="14"/>
  <c r="D85" i="25" s="1"/>
  <c r="B62" i="14"/>
  <c r="E61" i="14"/>
  <c r="D84" i="25" s="1"/>
  <c r="B61" i="14"/>
  <c r="E60" i="14"/>
  <c r="D83" i="25" s="1"/>
  <c r="B60" i="14"/>
  <c r="E59" i="14"/>
  <c r="D82" i="25" s="1"/>
  <c r="B59" i="14"/>
  <c r="E58" i="14"/>
  <c r="D81" i="25" s="1"/>
  <c r="B58" i="14"/>
  <c r="E57" i="14"/>
  <c r="D80" i="25" s="1"/>
  <c r="B57" i="14"/>
  <c r="E56" i="14"/>
  <c r="D79" i="25" s="1"/>
  <c r="B56" i="14"/>
  <c r="E55" i="14"/>
  <c r="D78" i="25" s="1"/>
  <c r="B55" i="14"/>
  <c r="E54" i="14"/>
  <c r="D77" i="25" s="1"/>
  <c r="B54" i="14"/>
  <c r="E51" i="14"/>
  <c r="D74" i="25" s="1"/>
  <c r="B51" i="14"/>
  <c r="E50" i="14"/>
  <c r="D73" i="25" s="1"/>
  <c r="B50" i="14"/>
  <c r="E49" i="14"/>
  <c r="D72" i="25" s="1"/>
  <c r="B49" i="14"/>
  <c r="E48" i="14"/>
  <c r="D71" i="25" s="1"/>
  <c r="B48" i="14"/>
  <c r="E47" i="14"/>
  <c r="D70" i="25" s="1"/>
  <c r="B47" i="14"/>
  <c r="E46" i="14"/>
  <c r="D69" i="25" s="1"/>
  <c r="B46" i="14"/>
  <c r="E45" i="14"/>
  <c r="D68" i="25" s="1"/>
  <c r="B45" i="14"/>
  <c r="E43" i="14"/>
  <c r="D66" i="25" s="1"/>
  <c r="B43" i="14"/>
  <c r="E42" i="14"/>
  <c r="D65" i="25" s="1"/>
  <c r="B42" i="14"/>
  <c r="E40" i="14"/>
  <c r="D63" i="25" s="1"/>
  <c r="B40" i="14"/>
  <c r="E39" i="14"/>
  <c r="D62" i="25" s="1"/>
  <c r="B39" i="14"/>
  <c r="E37" i="14"/>
  <c r="D60" i="25" s="1"/>
  <c r="B37" i="14"/>
  <c r="E36" i="14"/>
  <c r="D59" i="25" s="1"/>
  <c r="B36" i="14"/>
  <c r="E35" i="14"/>
  <c r="D58" i="25" s="1"/>
  <c r="B35" i="14"/>
  <c r="E33" i="14"/>
  <c r="D56" i="25" s="1"/>
  <c r="B33" i="14"/>
  <c r="E32" i="14"/>
  <c r="D55" i="25" s="1"/>
  <c r="B32" i="14"/>
  <c r="E31" i="14"/>
  <c r="D54" i="25" s="1"/>
  <c r="B31" i="14"/>
  <c r="E24" i="14"/>
  <c r="D47" i="25" s="1"/>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B21" i="12"/>
  <c r="D20" i="12"/>
  <c r="B20" i="12"/>
  <c r="D19" i="12"/>
  <c r="C19" i="12"/>
  <c r="B19" i="12"/>
  <c r="D18" i="12"/>
  <c r="C18" i="12"/>
  <c r="B18" i="12"/>
  <c r="D18" i="9"/>
  <c r="C18" i="9"/>
  <c r="E36" i="9" s="1"/>
  <c r="B18" i="9"/>
  <c r="D18" i="10"/>
  <c r="C18" i="10"/>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C190" i="25" s="1"/>
  <c r="E57" i="8"/>
  <c r="D116" i="22" s="1"/>
  <c r="E58" i="8"/>
  <c r="D117" i="22" s="1"/>
  <c r="E59" i="8"/>
  <c r="D118" i="22" s="1"/>
  <c r="E60" i="8"/>
  <c r="D119" i="22" s="1"/>
  <c r="E61" i="8"/>
  <c r="D120" i="22" s="1"/>
  <c r="E62" i="8"/>
  <c r="D121" i="22" s="1"/>
  <c r="C202" i="25" s="1"/>
  <c r="E63" i="8"/>
  <c r="D122" i="22" s="1"/>
  <c r="C203" i="25" s="1"/>
  <c r="E64" i="8"/>
  <c r="D123" i="22" s="1"/>
  <c r="C204" i="25" s="1"/>
  <c r="E65" i="8"/>
  <c r="D124" i="22" s="1"/>
  <c r="E66" i="8"/>
  <c r="D125" i="22" s="1"/>
  <c r="C205" i="25" s="1"/>
  <c r="E67" i="8"/>
  <c r="D126" i="22" s="1"/>
  <c r="C206" i="25" s="1"/>
  <c r="E23" i="8"/>
  <c r="D82" i="22" s="1"/>
  <c r="E24" i="8"/>
  <c r="D83" i="22" s="1"/>
  <c r="C137" i="25" s="1"/>
  <c r="E25" i="8"/>
  <c r="D84" i="22" s="1"/>
  <c r="C138" i="25" s="1"/>
  <c r="E26" i="8"/>
  <c r="D85" i="22" s="1"/>
  <c r="C139" i="25" s="1"/>
  <c r="E27" i="8"/>
  <c r="D86" i="22" s="1"/>
  <c r="C140" i="25" s="1"/>
  <c r="E28" i="8"/>
  <c r="D87" i="22" s="1"/>
  <c r="C141" i="25" s="1"/>
  <c r="E30" i="8"/>
  <c r="D89" i="22" s="1"/>
  <c r="C146" i="25" s="1"/>
  <c r="E31" i="8"/>
  <c r="D90" i="22" s="1"/>
  <c r="C147" i="25" s="1"/>
  <c r="E32" i="8"/>
  <c r="D91" i="22" s="1"/>
  <c r="C148" i="25" s="1"/>
  <c r="E33" i="8"/>
  <c r="D92" i="22" s="1"/>
  <c r="C149" i="25" s="1"/>
  <c r="E34" i="8"/>
  <c r="D93" i="22" s="1"/>
  <c r="E36" i="8"/>
  <c r="D95" i="22" s="1"/>
  <c r="C171" i="25" s="1"/>
  <c r="E37" i="8"/>
  <c r="D96" i="22" s="1"/>
  <c r="C172" i="25" s="1"/>
  <c r="E38" i="8"/>
  <c r="D97" i="22" s="1"/>
  <c r="E39" i="8"/>
  <c r="D98" i="22" s="1"/>
  <c r="E40" i="8"/>
  <c r="D99" i="22" s="1"/>
  <c r="E41" i="8"/>
  <c r="D100" i="22" s="1"/>
  <c r="E42" i="8"/>
  <c r="D101" i="22" s="1"/>
  <c r="E43" i="8"/>
  <c r="D102" i="22" s="1"/>
  <c r="E44" i="8"/>
  <c r="D103" i="22" s="1"/>
  <c r="E45" i="8"/>
  <c r="D104" i="22" s="1"/>
  <c r="E46" i="8"/>
  <c r="D105" i="22" s="1"/>
  <c r="E47" i="8"/>
  <c r="D106" i="22" s="1"/>
  <c r="E48" i="8"/>
  <c r="D107" i="22" s="1"/>
  <c r="E49" i="8"/>
  <c r="D108" i="22" s="1"/>
  <c r="E50" i="8"/>
  <c r="D109" i="22" s="1"/>
  <c r="E51" i="8"/>
  <c r="D110" i="22" s="1"/>
  <c r="E53" i="8"/>
  <c r="D112" i="22" s="1"/>
  <c r="E54" i="8"/>
  <c r="D113" i="22" s="1"/>
  <c r="E55" i="8"/>
  <c r="D114" i="22" s="1"/>
  <c r="C200" i="25" s="1"/>
  <c r="E56" i="8"/>
  <c r="D115" i="22" s="1"/>
  <c r="C201" i="25" s="1"/>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1" i="8"/>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C136" i="25" s="1"/>
  <c r="B22" i="8"/>
  <c r="B81" i="22" s="1"/>
  <c r="E24" i="4"/>
  <c r="D67" i="22" s="1"/>
  <c r="C127" i="25" s="1"/>
  <c r="E25" i="4"/>
  <c r="D68" i="22" s="1"/>
  <c r="C128" i="25" s="1"/>
  <c r="E26" i="4"/>
  <c r="D69" i="22" s="1"/>
  <c r="C129" i="25" s="1"/>
  <c r="E27" i="4"/>
  <c r="D70" i="22" s="1"/>
  <c r="E29" i="4"/>
  <c r="D72" i="22" s="1"/>
  <c r="E30" i="4"/>
  <c r="D73" i="22" s="1"/>
  <c r="E31" i="4"/>
  <c r="D74" i="22" s="1"/>
  <c r="E32" i="4"/>
  <c r="D75" i="22" s="1"/>
  <c r="C131" i="25" s="1"/>
  <c r="E33" i="4"/>
  <c r="D76" i="22" s="1"/>
  <c r="C132" i="25" s="1"/>
  <c r="E34" i="4"/>
  <c r="D77" i="22" s="1"/>
  <c r="C133" i="25" s="1"/>
  <c r="E23" i="4"/>
  <c r="D66" i="22" s="1"/>
  <c r="C126" i="25" s="1"/>
  <c r="V238" i="20" l="1"/>
  <c r="A9" i="21"/>
  <c r="C9" i="21" s="1"/>
  <c r="E32" i="13"/>
  <c r="D323" i="22" s="1"/>
  <c r="E35" i="13"/>
  <c r="D326" i="22" s="1"/>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O238" i="20" s="1"/>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F20" i="14"/>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D342" i="22" s="1"/>
  <c r="E43" i="13"/>
  <c r="D334" i="22" s="1"/>
  <c r="E52" i="13"/>
  <c r="D343" i="22" s="1"/>
  <c r="E44" i="13"/>
  <c r="D335" i="22" s="1"/>
  <c r="E53" i="13"/>
  <c r="D344" i="22" s="1"/>
  <c r="E45" i="13"/>
  <c r="D336" i="22" s="1"/>
  <c r="E54" i="13"/>
  <c r="D345" i="22" s="1"/>
  <c r="E46" i="13"/>
  <c r="D337" i="22" s="1"/>
  <c r="E55" i="13"/>
  <c r="D346" i="22" s="1"/>
  <c r="E47" i="13"/>
  <c r="D338" i="22" s="1"/>
  <c r="E42" i="13"/>
  <c r="D333" i="22" s="1"/>
  <c r="E48" i="13"/>
  <c r="D339" i="22" s="1"/>
  <c r="E50" i="13"/>
  <c r="D341" i="22" s="1"/>
  <c r="E18" i="13"/>
  <c r="E41" i="13"/>
  <c r="D332" i="22" s="1"/>
  <c r="E25" i="13"/>
  <c r="D316" i="22" s="1"/>
  <c r="E21" i="13"/>
  <c r="D312" i="22" s="1"/>
  <c r="E33" i="13"/>
  <c r="D324" i="22" s="1"/>
  <c r="E26" i="13"/>
  <c r="D317" i="22" s="1"/>
  <c r="E20" i="13"/>
  <c r="D311" i="22" s="1"/>
  <c r="E36" i="13"/>
  <c r="D327" i="22" s="1"/>
  <c r="E27" i="13"/>
  <c r="D318" i="22" s="1"/>
  <c r="E37" i="13"/>
  <c r="D328" i="22" s="1"/>
  <c r="E29" i="13"/>
  <c r="D320" i="22" s="1"/>
  <c r="E38" i="13"/>
  <c r="D329" i="22" s="1"/>
  <c r="E30" i="13"/>
  <c r="D321" i="22" s="1"/>
  <c r="E39" i="13"/>
  <c r="D330" i="22" s="1"/>
  <c r="E31" i="13"/>
  <c r="D322" i="22" s="1"/>
  <c r="E23" i="13"/>
  <c r="D314" i="22" s="1"/>
  <c r="E24" i="13"/>
  <c r="D315" i="22" s="1"/>
  <c r="N233" i="20"/>
  <c r="N232" i="20"/>
  <c r="E21" i="12"/>
  <c r="E77" i="12"/>
  <c r="D301" i="22" s="1"/>
  <c r="E85" i="12"/>
  <c r="D309" i="22" s="1"/>
  <c r="E78" i="12"/>
  <c r="D302" i="22" s="1"/>
  <c r="E76" i="12"/>
  <c r="D300" i="22" s="1"/>
  <c r="E84" i="12"/>
  <c r="D308" i="22" s="1"/>
  <c r="E79" i="12"/>
  <c r="D303" i="22" s="1"/>
  <c r="E82" i="12"/>
  <c r="D306" i="22" s="1"/>
  <c r="E83" i="12"/>
  <c r="D307" i="22" s="1"/>
  <c r="E80" i="12"/>
  <c r="D304" i="22" s="1"/>
  <c r="E81" i="12"/>
  <c r="D305" i="22" s="1"/>
  <c r="E20" i="12"/>
  <c r="E66" i="12"/>
  <c r="D290" i="22" s="1"/>
  <c r="C251" i="25" s="1"/>
  <c r="E74" i="12"/>
  <c r="D298" i="22" s="1"/>
  <c r="C259" i="25" s="1"/>
  <c r="E71" i="12"/>
  <c r="D295" i="22" s="1"/>
  <c r="C256" i="25" s="1"/>
  <c r="E67" i="12"/>
  <c r="D291" i="22" s="1"/>
  <c r="C252" i="25" s="1"/>
  <c r="E63" i="12"/>
  <c r="D287" i="22" s="1"/>
  <c r="C248" i="25" s="1"/>
  <c r="E72" i="12"/>
  <c r="D296" i="22" s="1"/>
  <c r="C257" i="25" s="1"/>
  <c r="E65" i="12"/>
  <c r="D289" i="22" s="1"/>
  <c r="C250" i="25" s="1"/>
  <c r="E68" i="12"/>
  <c r="D292" i="22" s="1"/>
  <c r="C253" i="25" s="1"/>
  <c r="E69" i="12"/>
  <c r="D293" i="22" s="1"/>
  <c r="C254" i="25" s="1"/>
  <c r="E64" i="12"/>
  <c r="D288" i="22" s="1"/>
  <c r="C249" i="25" s="1"/>
  <c r="E73" i="12"/>
  <c r="D297" i="22" s="1"/>
  <c r="C258" i="25" s="1"/>
  <c r="E70" i="12"/>
  <c r="D294" i="22" s="1"/>
  <c r="C255" i="25" s="1"/>
  <c r="E40" i="12"/>
  <c r="D264" i="22" s="1"/>
  <c r="C225" i="25" s="1"/>
  <c r="E48" i="12"/>
  <c r="D272" i="22" s="1"/>
  <c r="C233" i="25" s="1"/>
  <c r="E56" i="12"/>
  <c r="D280" i="22" s="1"/>
  <c r="C241" i="25" s="1"/>
  <c r="E43" i="12"/>
  <c r="D267" i="22" s="1"/>
  <c r="C228" i="25" s="1"/>
  <c r="E36" i="12"/>
  <c r="D260" i="22" s="1"/>
  <c r="C221" i="25" s="1"/>
  <c r="E52" i="12"/>
  <c r="D276" i="22" s="1"/>
  <c r="C237" i="25" s="1"/>
  <c r="E53" i="12"/>
  <c r="D277" i="22" s="1"/>
  <c r="C238" i="25" s="1"/>
  <c r="E41" i="12"/>
  <c r="D265" i="22" s="1"/>
  <c r="C226" i="25" s="1"/>
  <c r="E49" i="12"/>
  <c r="D273" i="22" s="1"/>
  <c r="C234" i="25" s="1"/>
  <c r="E57" i="12"/>
  <c r="D281" i="22" s="1"/>
  <c r="C242" i="25" s="1"/>
  <c r="E35" i="12"/>
  <c r="D259" i="22" s="1"/>
  <c r="C220" i="25" s="1"/>
  <c r="E51" i="12"/>
  <c r="D275" i="22" s="1"/>
  <c r="C236" i="25" s="1"/>
  <c r="E44" i="12"/>
  <c r="D268" i="22" s="1"/>
  <c r="C229" i="25" s="1"/>
  <c r="E37" i="12"/>
  <c r="D261" i="22" s="1"/>
  <c r="C222" i="25" s="1"/>
  <c r="E61" i="12"/>
  <c r="D285" i="22" s="1"/>
  <c r="C246" i="25" s="1"/>
  <c r="E46" i="12"/>
  <c r="D270" i="22" s="1"/>
  <c r="C231" i="25" s="1"/>
  <c r="E39" i="12"/>
  <c r="D263" i="22" s="1"/>
  <c r="C224" i="25" s="1"/>
  <c r="E55" i="12"/>
  <c r="D279" i="22" s="1"/>
  <c r="C240" i="25" s="1"/>
  <c r="E34" i="12"/>
  <c r="D258" i="22" s="1"/>
  <c r="C219" i="25" s="1"/>
  <c r="E42" i="12"/>
  <c r="D266" i="22" s="1"/>
  <c r="C227" i="25" s="1"/>
  <c r="E50" i="12"/>
  <c r="D274" i="22" s="1"/>
  <c r="C235" i="25" s="1"/>
  <c r="E58" i="12"/>
  <c r="D282" i="22" s="1"/>
  <c r="C243" i="25" s="1"/>
  <c r="E59" i="12"/>
  <c r="D283" i="22" s="1"/>
  <c r="C244" i="25" s="1"/>
  <c r="E60" i="12"/>
  <c r="D284" i="22" s="1"/>
  <c r="C245" i="25" s="1"/>
  <c r="E45" i="12"/>
  <c r="D269" i="22" s="1"/>
  <c r="C230" i="25" s="1"/>
  <c r="E38" i="12"/>
  <c r="D262" i="22" s="1"/>
  <c r="C223" i="25" s="1"/>
  <c r="E54" i="12"/>
  <c r="D278" i="22" s="1"/>
  <c r="C239" i="25" s="1"/>
  <c r="E47" i="12"/>
  <c r="D271" i="22" s="1"/>
  <c r="C232" i="25" s="1"/>
  <c r="E64" i="10"/>
  <c r="D215" i="22" s="1"/>
  <c r="C208" i="25" s="1"/>
  <c r="E73" i="10"/>
  <c r="D224" i="22" s="1"/>
  <c r="E65" i="10"/>
  <c r="D216" i="22" s="1"/>
  <c r="C209" i="25" s="1"/>
  <c r="E74" i="10"/>
  <c r="D225" i="22" s="1"/>
  <c r="C216" i="25" s="1"/>
  <c r="E60" i="10"/>
  <c r="D211" i="22" s="1"/>
  <c r="C198" i="25" s="1"/>
  <c r="E55" i="10"/>
  <c r="D206" i="22" s="1"/>
  <c r="C196" i="25" s="1"/>
  <c r="E70" i="10"/>
  <c r="D221" i="22" s="1"/>
  <c r="C214" i="25" s="1"/>
  <c r="E71" i="10"/>
  <c r="D222" i="22" s="1"/>
  <c r="E72" i="10"/>
  <c r="D223" i="22" s="1"/>
  <c r="C215" i="25" s="1"/>
  <c r="E66" i="10"/>
  <c r="D217" i="22" s="1"/>
  <c r="C210" i="25" s="1"/>
  <c r="E53" i="10"/>
  <c r="D204" i="22" s="1"/>
  <c r="C194" i="25" s="1"/>
  <c r="E61" i="10"/>
  <c r="D212" i="22" s="1"/>
  <c r="E52" i="10"/>
  <c r="D203" i="22" s="1"/>
  <c r="C193" i="25" s="1"/>
  <c r="E56" i="10"/>
  <c r="D207" i="22" s="1"/>
  <c r="C197" i="25" s="1"/>
  <c r="E58" i="10"/>
  <c r="D209" i="22" s="1"/>
  <c r="E59" i="10"/>
  <c r="D210" i="22" s="1"/>
  <c r="E67" i="10"/>
  <c r="D218" i="22" s="1"/>
  <c r="C211" i="25" s="1"/>
  <c r="E54" i="10"/>
  <c r="D205" i="22" s="1"/>
  <c r="C195" i="25" s="1"/>
  <c r="E62" i="10"/>
  <c r="D213" i="22" s="1"/>
  <c r="E69" i="10"/>
  <c r="D220" i="22" s="1"/>
  <c r="C213" i="25" s="1"/>
  <c r="E57" i="10"/>
  <c r="D208" i="22" s="1"/>
  <c r="E19" i="12"/>
  <c r="E33" i="12"/>
  <c r="D257" i="22" s="1"/>
  <c r="C218" i="25" s="1"/>
  <c r="E18" i="9"/>
  <c r="E39" i="9"/>
  <c r="D147" i="22" s="1"/>
  <c r="E40" i="9"/>
  <c r="D148" i="22" s="1"/>
  <c r="E41" i="9"/>
  <c r="D149" i="22" s="1"/>
  <c r="C174" i="25" s="1"/>
  <c r="E49" i="9"/>
  <c r="D157" i="22" s="1"/>
  <c r="C181" i="25" s="1"/>
  <c r="E57" i="9"/>
  <c r="D165" i="22" s="1"/>
  <c r="E23" i="9"/>
  <c r="D131" i="22" s="1"/>
  <c r="E31" i="9"/>
  <c r="D139" i="22" s="1"/>
  <c r="C167" i="25" s="1"/>
  <c r="E20" i="9"/>
  <c r="D128" i="22" s="1"/>
  <c r="C165" i="25" s="1"/>
  <c r="E42" i="9"/>
  <c r="D150" i="22" s="1"/>
  <c r="C175" i="25" s="1"/>
  <c r="E50" i="9"/>
  <c r="D158" i="22" s="1"/>
  <c r="C182" i="25" s="1"/>
  <c r="E58" i="9"/>
  <c r="D166" i="22" s="1"/>
  <c r="E24" i="9"/>
  <c r="D132" i="22" s="1"/>
  <c r="E32" i="9"/>
  <c r="D140" i="22" s="1"/>
  <c r="C168" i="25" s="1"/>
  <c r="E51" i="9"/>
  <c r="D159" i="22" s="1"/>
  <c r="C183" i="25" s="1"/>
  <c r="E59" i="9"/>
  <c r="D167" i="22" s="1"/>
  <c r="E25" i="9"/>
  <c r="D133" i="22" s="1"/>
  <c r="E33" i="9"/>
  <c r="D141" i="22" s="1"/>
  <c r="E52" i="9"/>
  <c r="D160" i="22" s="1"/>
  <c r="C184" i="25" s="1"/>
  <c r="E60" i="9"/>
  <c r="D168" i="22" s="1"/>
  <c r="C187" i="25" s="1"/>
  <c r="E26" i="9"/>
  <c r="D134" i="22" s="1"/>
  <c r="E34" i="9"/>
  <c r="D142" i="22" s="1"/>
  <c r="E53" i="9"/>
  <c r="D161" i="22" s="1"/>
  <c r="C185" i="25" s="1"/>
  <c r="E61" i="9"/>
  <c r="D169" i="22" s="1"/>
  <c r="C188" i="25" s="1"/>
  <c r="E27" i="9"/>
  <c r="D135" i="22" s="1"/>
  <c r="E35" i="9"/>
  <c r="D143" i="22" s="1"/>
  <c r="E54" i="9"/>
  <c r="D162" i="22" s="1"/>
  <c r="E28" i="9"/>
  <c r="D136" i="22" s="1"/>
  <c r="D144" i="22"/>
  <c r="C169" i="25" s="1"/>
  <c r="E47" i="9"/>
  <c r="D155" i="22" s="1"/>
  <c r="C179" i="25" s="1"/>
  <c r="E55" i="9"/>
  <c r="D163" i="22" s="1"/>
  <c r="C186" i="25" s="1"/>
  <c r="E21" i="9"/>
  <c r="D129" i="22" s="1"/>
  <c r="C166" i="25" s="1"/>
  <c r="E29" i="9"/>
  <c r="D137" i="22" s="1"/>
  <c r="E37" i="9"/>
  <c r="D145" i="22" s="1"/>
  <c r="E48" i="9"/>
  <c r="D156" i="22" s="1"/>
  <c r="C180" i="25" s="1"/>
  <c r="E56" i="9"/>
  <c r="D164" i="22" s="1"/>
  <c r="E22" i="9"/>
  <c r="D130" i="22" s="1"/>
  <c r="E30" i="9"/>
  <c r="D138" i="22" s="1"/>
  <c r="E43" i="9"/>
  <c r="D151" i="22" s="1"/>
  <c r="E44" i="9"/>
  <c r="D152" i="22" s="1"/>
  <c r="C176" i="25" s="1"/>
  <c r="E45" i="9"/>
  <c r="D153" i="22" s="1"/>
  <c r="C177" i="25" s="1"/>
  <c r="E46" i="9"/>
  <c r="D154" i="22" s="1"/>
  <c r="C178" i="25" s="1"/>
  <c r="E18" i="10"/>
  <c r="E28" i="10"/>
  <c r="D179" i="22" s="1"/>
  <c r="E21" i="10"/>
  <c r="D172" i="22" s="1"/>
  <c r="C162" i="25" s="1"/>
  <c r="E29" i="10"/>
  <c r="D180" i="22" s="1"/>
  <c r="E22" i="10"/>
  <c r="D173" i="22" s="1"/>
  <c r="E30" i="10"/>
  <c r="D181" i="22" s="1"/>
  <c r="E23" i="10"/>
  <c r="D174" i="22" s="1"/>
  <c r="E31" i="10"/>
  <c r="D182" i="22" s="1"/>
  <c r="E24" i="10"/>
  <c r="D175" i="22" s="1"/>
  <c r="E32" i="10"/>
  <c r="D183" i="22" s="1"/>
  <c r="E25" i="10"/>
  <c r="D176" i="22" s="1"/>
  <c r="E33" i="10"/>
  <c r="D184" i="22" s="1"/>
  <c r="E26" i="10"/>
  <c r="D177" i="22" s="1"/>
  <c r="E20" i="10"/>
  <c r="D171" i="22" s="1"/>
  <c r="C161" i="25" s="1"/>
  <c r="E27" i="10"/>
  <c r="D178" i="22" s="1"/>
  <c r="C163" i="25" s="1"/>
  <c r="E18" i="12"/>
  <c r="E24" i="12"/>
  <c r="D247" i="22" s="1"/>
  <c r="C152" i="25" s="1"/>
  <c r="E23" i="12"/>
  <c r="E25" i="12"/>
  <c r="E26" i="12"/>
  <c r="D250" i="22" s="1"/>
  <c r="C154" i="25" s="1"/>
  <c r="E31" i="12"/>
  <c r="D255" i="22" s="1"/>
  <c r="C159" i="25" s="1"/>
  <c r="E27" i="12"/>
  <c r="D251" i="22" s="1"/>
  <c r="C155" i="25" s="1"/>
  <c r="E29" i="12"/>
  <c r="D253" i="22" s="1"/>
  <c r="C157" i="25" s="1"/>
  <c r="E28" i="12"/>
  <c r="D252" i="22" s="1"/>
  <c r="C156" i="25" s="1"/>
  <c r="E30" i="12"/>
  <c r="D254" i="22" s="1"/>
  <c r="C158" i="25" s="1"/>
  <c r="E25" i="11"/>
  <c r="D232" i="22" s="1"/>
  <c r="E33" i="11"/>
  <c r="D240" i="22" s="1"/>
  <c r="E24" i="11"/>
  <c r="D231" i="22" s="1"/>
  <c r="C143" i="25" s="1"/>
  <c r="E34" i="11"/>
  <c r="D241" i="22" s="1"/>
  <c r="E28" i="11"/>
  <c r="D235" i="22" s="1"/>
  <c r="E36" i="11"/>
  <c r="D243" i="22" s="1"/>
  <c r="E21" i="11"/>
  <c r="D228" i="22" s="1"/>
  <c r="E22" i="11"/>
  <c r="D229" i="22" s="1"/>
  <c r="E32" i="11"/>
  <c r="D239" i="22" s="1"/>
  <c r="E26" i="11"/>
  <c r="D233" i="22" s="1"/>
  <c r="C144" i="25" s="1"/>
  <c r="E27" i="11"/>
  <c r="D234" i="22" s="1"/>
  <c r="E35" i="11"/>
  <c r="D242" i="22" s="1"/>
  <c r="E37" i="11"/>
  <c r="D244" i="22" s="1"/>
  <c r="E31" i="11"/>
  <c r="D238" i="22" s="1"/>
  <c r="E23" i="11"/>
  <c r="D230" i="22" s="1"/>
  <c r="E29" i="11"/>
  <c r="D236" i="22" s="1"/>
  <c r="E30" i="11"/>
  <c r="D237" i="22" s="1"/>
  <c r="E18" i="11"/>
  <c r="E20" i="11"/>
  <c r="D227" i="22" s="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D248" i="22" l="1"/>
  <c r="C153" i="25" s="1"/>
  <c r="D249" i="22"/>
  <c r="D246" i="22"/>
  <c r="C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K41" i="20"/>
  <c r="O41" i="20" s="1"/>
  <c r="K12" i="20"/>
  <c r="K186" i="20"/>
  <c r="O186" i="20" s="1"/>
  <c r="K18" i="20"/>
  <c r="O18" i="20" s="1"/>
  <c r="K47" i="20"/>
  <c r="O47" i="20" s="1"/>
  <c r="K180" i="20"/>
  <c r="O180" i="20" s="1"/>
  <c r="K87" i="20"/>
  <c r="O87" i="20" s="1"/>
  <c r="K23" i="20"/>
  <c r="O23" i="20" s="1"/>
  <c r="K175" i="20"/>
  <c r="O175" i="20" s="1"/>
  <c r="K174" i="20"/>
  <c r="O174" i="20" s="1"/>
  <c r="K184" i="20"/>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K215" i="20"/>
  <c r="O215" i="20" s="1"/>
  <c r="P291" i="20"/>
  <c r="K148" i="20"/>
  <c r="K91" i="20"/>
  <c r="O91" i="20" s="1"/>
  <c r="K300" i="20"/>
  <c r="O300" i="20" s="1"/>
  <c r="K296" i="20"/>
  <c r="O296" i="20" s="1"/>
  <c r="K53" i="20"/>
  <c r="O53" i="20" s="1"/>
  <c r="K150" i="20"/>
  <c r="K16" i="20"/>
  <c r="K116" i="20"/>
  <c r="O116" i="20" s="1"/>
  <c r="K155" i="20"/>
  <c r="O155" i="20" s="1"/>
  <c r="K60" i="20"/>
  <c r="O60" i="20" s="1"/>
  <c r="K227" i="20"/>
  <c r="O227" i="20" s="1"/>
  <c r="K204" i="20"/>
  <c r="O204" i="20" s="1"/>
  <c r="K223" i="20"/>
  <c r="O223" i="20" s="1"/>
  <c r="K228" i="20"/>
  <c r="O228" i="20" s="1"/>
  <c r="K143" i="20"/>
  <c r="K71" i="20"/>
  <c r="O71" i="20" s="1"/>
  <c r="K72" i="20"/>
  <c r="O72" i="20" s="1"/>
  <c r="K146" i="20"/>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O239" i="20" s="1"/>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O240" i="20" s="1"/>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K137" i="20"/>
  <c r="K66" i="20"/>
  <c r="O66" i="20" s="1"/>
  <c r="K67" i="20"/>
  <c r="O67" i="20" s="1"/>
  <c r="K140" i="20"/>
  <c r="K85" i="20"/>
  <c r="O85" i="20" s="1"/>
  <c r="K88" i="20"/>
  <c r="O88" i="20" s="1"/>
  <c r="K56" i="20"/>
  <c r="O56" i="20" s="1"/>
  <c r="K327" i="20"/>
  <c r="O327" i="20" s="1"/>
  <c r="K304" i="20"/>
  <c r="O304" i="20" s="1"/>
  <c r="K284" i="20"/>
  <c r="O284" i="20" s="1"/>
  <c r="K243" i="20"/>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K145" i="20"/>
  <c r="K112" i="20"/>
  <c r="O112" i="20" s="1"/>
  <c r="K104" i="20"/>
  <c r="O104" i="20" s="1"/>
  <c r="K168" i="20"/>
  <c r="O168" i="20" s="1"/>
  <c r="K111" i="20"/>
  <c r="O111" i="20" s="1"/>
  <c r="K185" i="20"/>
  <c r="O185" i="20" s="1"/>
  <c r="K46" i="20"/>
  <c r="O46" i="20" s="1"/>
  <c r="K37" i="20"/>
  <c r="K229" i="20"/>
  <c r="O229" i="20" s="1"/>
  <c r="K197" i="20"/>
  <c r="O197" i="20" s="1"/>
  <c r="K225" i="20"/>
  <c r="O225" i="20" s="1"/>
  <c r="K43" i="20"/>
  <c r="O43" i="20" s="1"/>
  <c r="K144" i="20"/>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19" i="14"/>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O243" i="20"/>
  <c r="D22" i="25" s="1"/>
  <c r="O93" i="20"/>
  <c r="P93" i="20" s="1"/>
  <c r="O84" i="20"/>
  <c r="P118" i="20"/>
  <c r="P193" i="20"/>
  <c r="O37" i="20"/>
  <c r="P37" i="20" s="1"/>
  <c r="O241" i="20"/>
  <c r="P241" i="20" s="1"/>
  <c r="O184" i="20"/>
  <c r="P184" i="20" s="1"/>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V26" i="20"/>
  <c r="H42" i="21"/>
  <c r="A30" i="21"/>
  <c r="V31" i="20"/>
  <c r="R17" i="20"/>
  <c r="R18" i="20" s="1"/>
  <c r="R19" i="20" s="1"/>
  <c r="S16" i="20"/>
  <c r="S50" i="20"/>
  <c r="U178" i="20" l="1"/>
  <c r="U179" i="20" s="1"/>
  <c r="V177" i="20"/>
  <c r="V178" i="20"/>
  <c r="R20" i="20"/>
  <c r="R21" i="20" s="1"/>
  <c r="R22" i="20" s="1"/>
  <c r="S19" i="20"/>
  <c r="V37" i="20"/>
  <c r="H43" i="21"/>
  <c r="A31" i="21"/>
  <c r="S51" i="20"/>
  <c r="U180" i="20" l="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179" i="20"/>
  <c r="S238" i="20"/>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B25" i="21"/>
  <c r="S322" i="20"/>
  <c r="H100" i="21"/>
  <c r="A88" i="21"/>
  <c r="S330" i="20"/>
  <c r="V190" i="20" l="1"/>
  <c r="I25" i="21"/>
  <c r="L25" i="21" s="1"/>
  <c r="I27" i="21"/>
  <c r="K27" i="21" s="1"/>
  <c r="I26" i="21"/>
  <c r="V215" i="20"/>
  <c r="I98" i="21"/>
  <c r="M98" i="21" s="1"/>
  <c r="F25" i="21"/>
  <c r="E25" i="21"/>
  <c r="D25" i="21"/>
  <c r="C25" i="21"/>
  <c r="A89" i="21"/>
  <c r="I99" i="21"/>
  <c r="H101" i="21"/>
  <c r="I100" i="21"/>
  <c r="I29" i="21"/>
  <c r="I31" i="21"/>
  <c r="I36" i="21"/>
  <c r="I30" i="21"/>
  <c r="I33" i="21"/>
  <c r="I28" i="21"/>
  <c r="I32" i="21"/>
  <c r="I34" i="21"/>
  <c r="I35" i="21"/>
  <c r="I39" i="21"/>
  <c r="I37" i="21"/>
  <c r="I38" i="21"/>
  <c r="I40" i="21"/>
  <c r="I42" i="21"/>
  <c r="I43" i="21"/>
  <c r="I41" i="21"/>
  <c r="I45" i="21"/>
  <c r="I44" i="21"/>
  <c r="I48" i="21"/>
  <c r="I46" i="21"/>
  <c r="I47" i="21"/>
  <c r="I51" i="21"/>
  <c r="I49" i="21"/>
  <c r="I50" i="21"/>
  <c r="I53" i="21"/>
  <c r="I54" i="21"/>
  <c r="I52" i="21"/>
  <c r="I55" i="21"/>
  <c r="I57" i="21"/>
  <c r="I56" i="21"/>
  <c r="I58" i="21"/>
  <c r="I59" i="21"/>
  <c r="I62" i="21"/>
  <c r="I60" i="21"/>
  <c r="I61" i="21"/>
  <c r="I63" i="21"/>
  <c r="I65" i="21"/>
  <c r="I64" i="21"/>
  <c r="I66" i="21"/>
  <c r="I69" i="21"/>
  <c r="I70" i="21"/>
  <c r="I68" i="21"/>
  <c r="I67" i="21"/>
  <c r="I71" i="21"/>
  <c r="I77" i="21"/>
  <c r="I75" i="21"/>
  <c r="I72" i="21"/>
  <c r="I73" i="21"/>
  <c r="I74" i="21"/>
  <c r="I80" i="21"/>
  <c r="I76" i="21"/>
  <c r="I78" i="21"/>
  <c r="I79" i="21"/>
  <c r="I81" i="21"/>
  <c r="I82" i="21"/>
  <c r="I83" i="21"/>
  <c r="I85" i="21"/>
  <c r="I84" i="21"/>
  <c r="I87" i="21"/>
  <c r="I89" i="21"/>
  <c r="I86" i="21"/>
  <c r="I88" i="21"/>
  <c r="I90" i="21"/>
  <c r="I92" i="21"/>
  <c r="I91" i="21"/>
  <c r="I95" i="21"/>
  <c r="I93" i="21"/>
  <c r="I94" i="21"/>
  <c r="I96" i="21"/>
  <c r="I97" i="21"/>
  <c r="M25" i="21" l="1"/>
  <c r="J25" i="21"/>
  <c r="K25" i="21"/>
  <c r="J27" i="21"/>
  <c r="L27" i="21"/>
  <c r="M27" i="21"/>
  <c r="L26" i="21"/>
  <c r="M26" i="21"/>
  <c r="K26" i="21"/>
  <c r="J26" i="21"/>
  <c r="K98" i="21"/>
  <c r="L98" i="21"/>
  <c r="J98" i="21"/>
  <c r="V216" i="20"/>
  <c r="M93" i="21"/>
  <c r="K93" i="21"/>
  <c r="L93" i="21"/>
  <c r="J93" i="21"/>
  <c r="M61" i="21"/>
  <c r="K61" i="21"/>
  <c r="L61" i="21"/>
  <c r="J61" i="21"/>
  <c r="L80" i="21"/>
  <c r="M80" i="21"/>
  <c r="J80" i="21"/>
  <c r="K80" i="21"/>
  <c r="K60" i="21"/>
  <c r="L60" i="21"/>
  <c r="M60" i="21"/>
  <c r="J60" i="21"/>
  <c r="K44" i="21"/>
  <c r="L44" i="21"/>
  <c r="M44" i="21"/>
  <c r="J44" i="21"/>
  <c r="M85" i="21"/>
  <c r="K85" i="21"/>
  <c r="J85" i="21"/>
  <c r="L85" i="21"/>
  <c r="L74" i="21"/>
  <c r="K74" i="21"/>
  <c r="J74" i="21"/>
  <c r="M74" i="21"/>
  <c r="K70" i="21"/>
  <c r="L70" i="21"/>
  <c r="M70" i="21"/>
  <c r="J70" i="21"/>
  <c r="K62" i="21"/>
  <c r="L62" i="21"/>
  <c r="M62" i="21"/>
  <c r="J62" i="21"/>
  <c r="M53" i="21"/>
  <c r="K53" i="21"/>
  <c r="L53" i="21"/>
  <c r="J53" i="21"/>
  <c r="M45" i="21"/>
  <c r="K45" i="21"/>
  <c r="L45" i="21"/>
  <c r="J45" i="21"/>
  <c r="K35" i="21"/>
  <c r="L35" i="21"/>
  <c r="M35" i="21"/>
  <c r="J35" i="21"/>
  <c r="M29" i="21"/>
  <c r="K29" i="21"/>
  <c r="L29" i="21"/>
  <c r="J29" i="21"/>
  <c r="K52" i="21"/>
  <c r="L52" i="21"/>
  <c r="M52" i="21"/>
  <c r="J52" i="21"/>
  <c r="K95" i="21"/>
  <c r="M95" i="21"/>
  <c r="L95" i="21"/>
  <c r="J95" i="21"/>
  <c r="K68" i="21"/>
  <c r="L68" i="21"/>
  <c r="M68" i="21"/>
  <c r="J68" i="21"/>
  <c r="K54" i="21"/>
  <c r="L54" i="21"/>
  <c r="M54" i="21"/>
  <c r="J54" i="21"/>
  <c r="K39" i="21"/>
  <c r="M39" i="21"/>
  <c r="L39" i="21"/>
  <c r="J39" i="21"/>
  <c r="K31" i="21"/>
  <c r="M31" i="21"/>
  <c r="L31" i="21"/>
  <c r="J31" i="21"/>
  <c r="K91" i="21"/>
  <c r="L91" i="21"/>
  <c r="M91" i="21"/>
  <c r="J91" i="21"/>
  <c r="K92" i="21"/>
  <c r="L92" i="21"/>
  <c r="M92" i="21"/>
  <c r="J92" i="21"/>
  <c r="K83" i="21"/>
  <c r="L83" i="21"/>
  <c r="M83" i="21"/>
  <c r="J83" i="21"/>
  <c r="K73" i="21"/>
  <c r="L73" i="21"/>
  <c r="M73" i="21"/>
  <c r="J73" i="21"/>
  <c r="M69" i="21"/>
  <c r="K69" i="21"/>
  <c r="L69" i="21"/>
  <c r="J69" i="21"/>
  <c r="K59" i="21"/>
  <c r="L59" i="21"/>
  <c r="M59" i="21"/>
  <c r="J59" i="21"/>
  <c r="L50" i="21"/>
  <c r="K50" i="21"/>
  <c r="M50" i="21"/>
  <c r="J50" i="21"/>
  <c r="K41" i="21"/>
  <c r="L41" i="21"/>
  <c r="M41" i="21"/>
  <c r="J41" i="21"/>
  <c r="L34" i="21"/>
  <c r="M34" i="21"/>
  <c r="K34" i="21"/>
  <c r="J34" i="21"/>
  <c r="K100" i="21"/>
  <c r="L100" i="21"/>
  <c r="M100" i="21"/>
  <c r="J100" i="21"/>
  <c r="A90" i="21"/>
  <c r="K76" i="21"/>
  <c r="L76" i="21"/>
  <c r="M76" i="21"/>
  <c r="J76" i="21"/>
  <c r="M37" i="21"/>
  <c r="K37" i="21"/>
  <c r="J37" i="21"/>
  <c r="L37" i="21"/>
  <c r="L90" i="21"/>
  <c r="K90" i="21"/>
  <c r="M90" i="21"/>
  <c r="J90" i="21"/>
  <c r="L66" i="21"/>
  <c r="M66" i="21"/>
  <c r="K66" i="21"/>
  <c r="J66" i="21"/>
  <c r="K43" i="21"/>
  <c r="L43" i="21"/>
  <c r="M43" i="21"/>
  <c r="J43" i="21"/>
  <c r="H102" i="21"/>
  <c r="I101" i="21"/>
  <c r="K97" i="21"/>
  <c r="L97" i="21"/>
  <c r="M97" i="21"/>
  <c r="J97" i="21"/>
  <c r="L88" i="21"/>
  <c r="M88" i="21"/>
  <c r="K88" i="21"/>
  <c r="J88" i="21"/>
  <c r="K81" i="21"/>
  <c r="L81" i="21"/>
  <c r="M81" i="21"/>
  <c r="J81" i="21"/>
  <c r="K75" i="21"/>
  <c r="L75" i="21"/>
  <c r="M75" i="21"/>
  <c r="J75" i="21"/>
  <c r="L64" i="21"/>
  <c r="M64" i="21"/>
  <c r="J64" i="21"/>
  <c r="K64" i="21"/>
  <c r="L56" i="21"/>
  <c r="M56" i="21"/>
  <c r="K56" i="21"/>
  <c r="J56" i="21"/>
  <c r="K51" i="21"/>
  <c r="L51" i="21"/>
  <c r="M51" i="21"/>
  <c r="J51" i="21"/>
  <c r="L42" i="21"/>
  <c r="K42" i="21"/>
  <c r="J42" i="21"/>
  <c r="M42" i="21"/>
  <c r="K28" i="21"/>
  <c r="L28" i="21"/>
  <c r="M28" i="21"/>
  <c r="J28" i="21"/>
  <c r="K99" i="21"/>
  <c r="L99" i="21"/>
  <c r="M99" i="21"/>
  <c r="J99" i="21"/>
  <c r="K67" i="21"/>
  <c r="L67" i="21"/>
  <c r="M67" i="21"/>
  <c r="J67" i="21"/>
  <c r="K36" i="21"/>
  <c r="L36" i="21"/>
  <c r="M36" i="21"/>
  <c r="J36" i="21"/>
  <c r="L82" i="21"/>
  <c r="K82" i="21"/>
  <c r="M82" i="21"/>
  <c r="J82" i="21"/>
  <c r="L58" i="21"/>
  <c r="K58" i="21"/>
  <c r="J58" i="21"/>
  <c r="M58" i="21"/>
  <c r="L32" i="21"/>
  <c r="M32" i="21"/>
  <c r="K32" i="21"/>
  <c r="J32" i="21"/>
  <c r="L96" i="21"/>
  <c r="M96" i="21"/>
  <c r="J96" i="21"/>
  <c r="K96" i="21"/>
  <c r="K86" i="21"/>
  <c r="L86" i="21"/>
  <c r="M86" i="21"/>
  <c r="J86" i="21"/>
  <c r="K79" i="21"/>
  <c r="M79" i="21"/>
  <c r="L79" i="21"/>
  <c r="J79" i="21"/>
  <c r="M77" i="21"/>
  <c r="K77" i="21"/>
  <c r="L77" i="21"/>
  <c r="J77" i="21"/>
  <c r="K65" i="21"/>
  <c r="L65" i="21"/>
  <c r="M65" i="21"/>
  <c r="J65" i="21"/>
  <c r="K57" i="21"/>
  <c r="L57" i="21"/>
  <c r="M57" i="21"/>
  <c r="J57" i="21"/>
  <c r="K47" i="21"/>
  <c r="M47" i="21"/>
  <c r="L47" i="21"/>
  <c r="J47" i="21"/>
  <c r="L40" i="21"/>
  <c r="M40" i="21"/>
  <c r="K40" i="21"/>
  <c r="J40" i="21"/>
  <c r="K33" i="21"/>
  <c r="L33" i="21"/>
  <c r="M33" i="21"/>
  <c r="J33" i="21"/>
  <c r="K87" i="21"/>
  <c r="M87" i="21"/>
  <c r="L87" i="21"/>
  <c r="J87" i="21"/>
  <c r="L48" i="21"/>
  <c r="M48" i="21"/>
  <c r="K48" i="21"/>
  <c r="J48" i="21"/>
  <c r="K84" i="21"/>
  <c r="L84" i="21"/>
  <c r="J84" i="21"/>
  <c r="M84" i="21"/>
  <c r="L72" i="21"/>
  <c r="M72" i="21"/>
  <c r="K72" i="21"/>
  <c r="J72" i="21"/>
  <c r="K49" i="21"/>
  <c r="L49" i="21"/>
  <c r="M49" i="21"/>
  <c r="J49" i="21"/>
  <c r="K94" i="21"/>
  <c r="L94" i="21"/>
  <c r="M94" i="21"/>
  <c r="J94" i="21"/>
  <c r="K89" i="21"/>
  <c r="L89" i="21"/>
  <c r="M89" i="21"/>
  <c r="J89" i="21"/>
  <c r="K78" i="21"/>
  <c r="L78" i="21"/>
  <c r="M78" i="21"/>
  <c r="J78" i="21"/>
  <c r="K71" i="21"/>
  <c r="M71" i="21"/>
  <c r="L71" i="21"/>
  <c r="J71" i="21"/>
  <c r="K63" i="21"/>
  <c r="M63" i="21"/>
  <c r="L63" i="21"/>
  <c r="J63" i="21"/>
  <c r="K55" i="21"/>
  <c r="M55" i="21"/>
  <c r="J55" i="21"/>
  <c r="L55" i="21"/>
  <c r="K46" i="21"/>
  <c r="L46" i="21"/>
  <c r="M46" i="21"/>
  <c r="J46" i="21"/>
  <c r="K38" i="21"/>
  <c r="L38" i="21"/>
  <c r="M38" i="21"/>
  <c r="J38" i="21"/>
  <c r="K30" i="21"/>
  <c r="L30" i="21"/>
  <c r="M30" i="21"/>
  <c r="J30" i="21"/>
  <c r="V217" i="20" l="1"/>
  <c r="H103" i="21"/>
  <c r="I102" i="21"/>
  <c r="M101" i="21"/>
  <c r="K101" i="21"/>
  <c r="L101" i="21"/>
  <c r="J101" i="21"/>
  <c r="A91" i="21"/>
  <c r="V218" i="20" l="1"/>
  <c r="V242" i="20"/>
  <c r="A92" i="21"/>
  <c r="K102" i="21"/>
  <c r="L102" i="21"/>
  <c r="M102" i="21"/>
  <c r="J102" i="21"/>
  <c r="H104" i="21"/>
  <c r="I103" i="21"/>
  <c r="V243" i="20" l="1"/>
  <c r="K103" i="21"/>
  <c r="M103" i="21"/>
  <c r="L103" i="21"/>
  <c r="J103" i="21"/>
  <c r="H105" i="21"/>
  <c r="I104" i="21"/>
  <c r="A93" i="21"/>
  <c r="V244" i="20" l="1"/>
  <c r="V249" i="20"/>
  <c r="L104" i="21"/>
  <c r="M104" i="21"/>
  <c r="K104" i="21"/>
  <c r="J104" i="21"/>
  <c r="H106" i="21"/>
  <c r="I105" i="21"/>
  <c r="A94" i="21"/>
  <c r="V250" i="20" l="1"/>
  <c r="V253" i="20"/>
  <c r="K105" i="21"/>
  <c r="L105" i="21"/>
  <c r="M105" i="21"/>
  <c r="J105" i="21"/>
  <c r="H107" i="21"/>
  <c r="I106" i="21"/>
  <c r="A95" i="21"/>
  <c r="V254" i="20" l="1"/>
  <c r="A96" i="21"/>
  <c r="L106" i="21"/>
  <c r="J106" i="21"/>
  <c r="K106" i="21"/>
  <c r="M106" i="21"/>
  <c r="H108" i="21"/>
  <c r="I107" i="21"/>
  <c r="V255" i="20" l="1"/>
  <c r="K107" i="21"/>
  <c r="L107" i="21"/>
  <c r="M107" i="21"/>
  <c r="J107" i="21"/>
  <c r="H109" i="21"/>
  <c r="I108" i="21"/>
  <c r="A97" i="21"/>
  <c r="V256" i="20" l="1"/>
  <c r="V266" i="20"/>
  <c r="K108" i="21"/>
  <c r="L108" i="21"/>
  <c r="M108" i="21"/>
  <c r="J108" i="21"/>
  <c r="H110" i="21"/>
  <c r="I109" i="21"/>
  <c r="A98" i="21"/>
  <c r="V267" i="20" l="1"/>
  <c r="V272" i="20"/>
  <c r="A99" i="21"/>
  <c r="M109" i="21"/>
  <c r="K109" i="21"/>
  <c r="L109" i="21"/>
  <c r="J109" i="21"/>
  <c r="H111" i="21"/>
  <c r="I110" i="21"/>
  <c r="V273" i="20" l="1"/>
  <c r="V295" i="20"/>
  <c r="K110" i="21"/>
  <c r="L110" i="21"/>
  <c r="M110" i="21"/>
  <c r="J110" i="21"/>
  <c r="A100" i="21"/>
  <c r="H112" i="21"/>
  <c r="I111" i="21"/>
  <c r="V296" i="20" l="1"/>
  <c r="K111" i="21"/>
  <c r="M111" i="21"/>
  <c r="L111" i="21"/>
  <c r="J111" i="21"/>
  <c r="H113" i="21"/>
  <c r="I112" i="21"/>
  <c r="A101" i="21"/>
  <c r="V297" i="20" l="1"/>
  <c r="V304" i="20"/>
  <c r="A102" i="21"/>
  <c r="L112" i="21"/>
  <c r="M112" i="21"/>
  <c r="J112" i="21"/>
  <c r="K112" i="21"/>
  <c r="H114" i="21"/>
  <c r="I113" i="21"/>
  <c r="V305" i="20" l="1"/>
  <c r="A103" i="21"/>
  <c r="K113" i="21"/>
  <c r="L113" i="21"/>
  <c r="M113" i="21"/>
  <c r="J113" i="21"/>
  <c r="H115" i="21"/>
  <c r="I114" i="21"/>
  <c r="V306" i="20" l="1"/>
  <c r="L114" i="21"/>
  <c r="K114" i="21"/>
  <c r="M114" i="21"/>
  <c r="J114" i="21"/>
  <c r="H116" i="21"/>
  <c r="I115" i="21"/>
  <c r="A104" i="21"/>
  <c r="V307" i="20" l="1"/>
  <c r="V309" i="20"/>
  <c r="K115" i="21"/>
  <c r="L115" i="21"/>
  <c r="M115" i="21"/>
  <c r="J115" i="21"/>
  <c r="A105" i="21"/>
  <c r="H117" i="21"/>
  <c r="I116" i="21"/>
  <c r="V310" i="20" l="1"/>
  <c r="H118" i="21"/>
  <c r="I117" i="21"/>
  <c r="A106" i="21"/>
  <c r="K116" i="21"/>
  <c r="L116" i="21"/>
  <c r="M116" i="21"/>
  <c r="J116" i="21"/>
  <c r="V311" i="20" l="1"/>
  <c r="H119" i="21"/>
  <c r="I118" i="21"/>
  <c r="A107" i="21"/>
  <c r="M117" i="21"/>
  <c r="K117" i="21"/>
  <c r="L117" i="21"/>
  <c r="J117" i="21"/>
  <c r="V312" i="20" l="1"/>
  <c r="A108" i="21"/>
  <c r="L118" i="21"/>
  <c r="M118" i="21"/>
  <c r="K118" i="21"/>
  <c r="J118" i="21"/>
  <c r="H120" i="21"/>
  <c r="I119" i="21"/>
  <c r="V313" i="20" l="1"/>
  <c r="V314" i="20"/>
  <c r="A109" i="21"/>
  <c r="K119" i="21"/>
  <c r="M119" i="21"/>
  <c r="L119" i="21"/>
  <c r="J119" i="21"/>
  <c r="H121" i="21"/>
  <c r="I120" i="21"/>
  <c r="V315" i="20" l="1"/>
  <c r="A110" i="21"/>
  <c r="H122" i="21"/>
  <c r="I121" i="21"/>
  <c r="K120" i="21"/>
  <c r="M120" i="21"/>
  <c r="J120" i="21"/>
  <c r="L120" i="21"/>
  <c r="V316" i="20" l="1"/>
  <c r="K121" i="21"/>
  <c r="L121" i="21"/>
  <c r="M121" i="21"/>
  <c r="J121" i="21"/>
  <c r="H123" i="21"/>
  <c r="I122" i="21"/>
  <c r="A111" i="21"/>
  <c r="V317" i="20" l="1"/>
  <c r="V319" i="20"/>
  <c r="L122" i="21"/>
  <c r="K122" i="21"/>
  <c r="J122" i="21"/>
  <c r="M122" i="21"/>
  <c r="A112" i="21"/>
  <c r="H124" i="21"/>
  <c r="I123" i="21"/>
  <c r="V320" i="20" l="1"/>
  <c r="M123" i="21"/>
  <c r="L123" i="21"/>
  <c r="J123" i="21"/>
  <c r="K123" i="21"/>
  <c r="H125" i="21"/>
  <c r="I124" i="21"/>
  <c r="A113" i="21"/>
  <c r="V321" i="20" l="1"/>
  <c r="V327" i="20"/>
  <c r="A114" i="21"/>
  <c r="K124" i="21"/>
  <c r="L124" i="21"/>
  <c r="M124" i="21"/>
  <c r="J124" i="21"/>
  <c r="H126" i="21"/>
  <c r="I125" i="21"/>
  <c r="V328" i="20" l="1"/>
  <c r="K125" i="21"/>
  <c r="L125" i="21"/>
  <c r="M125" i="21"/>
  <c r="J125" i="21"/>
  <c r="A115" i="21"/>
  <c r="H127" i="21"/>
  <c r="I126" i="21"/>
  <c r="V329" i="20" l="1"/>
  <c r="L126" i="21"/>
  <c r="M126" i="21"/>
  <c r="K126" i="21"/>
  <c r="J126" i="21"/>
  <c r="H128" i="21"/>
  <c r="I127" i="21"/>
  <c r="A116" i="21"/>
  <c r="V330" i="20" l="1"/>
  <c r="K127" i="21"/>
  <c r="M127" i="21"/>
  <c r="L127" i="21"/>
  <c r="J127" i="21"/>
  <c r="H129" i="21"/>
  <c r="I128" i="21"/>
  <c r="A117" i="21"/>
  <c r="V331" i="20" l="1"/>
  <c r="B110" i="21" s="1"/>
  <c r="J128" i="21"/>
  <c r="K128" i="21"/>
  <c r="L128" i="21"/>
  <c r="M128" i="21"/>
  <c r="H130" i="21"/>
  <c r="I129" i="21"/>
  <c r="A118" i="21"/>
  <c r="B117" i="21"/>
  <c r="B115" i="21" l="1"/>
  <c r="E115" i="21" s="1"/>
  <c r="B38" i="21"/>
  <c r="C38" i="21" s="1"/>
  <c r="B26" i="21"/>
  <c r="B66" i="21"/>
  <c r="F66" i="21" s="1"/>
  <c r="B113" i="21"/>
  <c r="E113" i="21" s="1"/>
  <c r="B84" i="21"/>
  <c r="F84" i="21" s="1"/>
  <c r="B50" i="21"/>
  <c r="E50" i="21" s="1"/>
  <c r="B82" i="21"/>
  <c r="C82" i="21" s="1"/>
  <c r="B27" i="21"/>
  <c r="E27" i="21" s="1"/>
  <c r="B81" i="21"/>
  <c r="F81" i="21" s="1"/>
  <c r="B28" i="21"/>
  <c r="E28" i="21" s="1"/>
  <c r="B107" i="21"/>
  <c r="F107" i="21" s="1"/>
  <c r="B47" i="21"/>
  <c r="D47" i="21" s="1"/>
  <c r="B54" i="21"/>
  <c r="E54" i="21" s="1"/>
  <c r="B96" i="21"/>
  <c r="D96" i="21" s="1"/>
  <c r="B76" i="21"/>
  <c r="D76" i="21" s="1"/>
  <c r="B69" i="21"/>
  <c r="E69" i="21" s="1"/>
  <c r="B31" i="21"/>
  <c r="E31" i="21" s="1"/>
  <c r="B93" i="21"/>
  <c r="E93" i="21" s="1"/>
  <c r="B58" i="21"/>
  <c r="F58" i="21" s="1"/>
  <c r="B35" i="21"/>
  <c r="D35" i="21" s="1"/>
  <c r="B106" i="21"/>
  <c r="E106" i="21" s="1"/>
  <c r="B70" i="21"/>
  <c r="D70" i="21" s="1"/>
  <c r="B71" i="21"/>
  <c r="C71" i="21" s="1"/>
  <c r="B91" i="21"/>
  <c r="E91" i="21" s="1"/>
  <c r="B68" i="21"/>
  <c r="F68" i="21" s="1"/>
  <c r="B95" i="21"/>
  <c r="E95" i="21" s="1"/>
  <c r="B40" i="21"/>
  <c r="C40" i="21" s="1"/>
  <c r="B78" i="21"/>
  <c r="C78" i="21" s="1"/>
  <c r="B60" i="21"/>
  <c r="F60" i="21" s="1"/>
  <c r="B108" i="21"/>
  <c r="C108" i="21" s="1"/>
  <c r="B34" i="21"/>
  <c r="E34" i="21" s="1"/>
  <c r="B104" i="21"/>
  <c r="F104" i="21" s="1"/>
  <c r="B83" i="21"/>
  <c r="D83" i="21" s="1"/>
  <c r="B98" i="21"/>
  <c r="D98" i="21" s="1"/>
  <c r="B111" i="21"/>
  <c r="D111" i="21" s="1"/>
  <c r="B39" i="21"/>
  <c r="E39" i="21" s="1"/>
  <c r="B94" i="21"/>
  <c r="E94" i="21" s="1"/>
  <c r="B61" i="21"/>
  <c r="F61" i="21" s="1"/>
  <c r="B32" i="21"/>
  <c r="E32" i="21" s="1"/>
  <c r="B109" i="21"/>
  <c r="D109" i="21" s="1"/>
  <c r="B86" i="21"/>
  <c r="C86" i="21" s="1"/>
  <c r="B77" i="21"/>
  <c r="F77" i="21" s="1"/>
  <c r="B57" i="21"/>
  <c r="E57" i="21" s="1"/>
  <c r="B29" i="21"/>
  <c r="F29" i="21" s="1"/>
  <c r="B56" i="21"/>
  <c r="E56" i="21" s="1"/>
  <c r="B74" i="21"/>
  <c r="C74" i="21" s="1"/>
  <c r="B67" i="21"/>
  <c r="D67" i="21" s="1"/>
  <c r="B92" i="21"/>
  <c r="E92" i="21" s="1"/>
  <c r="B46" i="21"/>
  <c r="C46" i="21" s="1"/>
  <c r="B73" i="21"/>
  <c r="E73" i="21" s="1"/>
  <c r="B30" i="21"/>
  <c r="D30" i="21" s="1"/>
  <c r="B37" i="21"/>
  <c r="D37" i="21" s="1"/>
  <c r="B75" i="21"/>
  <c r="F75" i="21" s="1"/>
  <c r="B85" i="21"/>
  <c r="D85" i="21" s="1"/>
  <c r="B33" i="21"/>
  <c r="C33" i="21" s="1"/>
  <c r="B72" i="21"/>
  <c r="C72" i="21" s="1"/>
  <c r="B87" i="21"/>
  <c r="D87" i="21" s="1"/>
  <c r="B100" i="21"/>
  <c r="E100" i="21" s="1"/>
  <c r="B88" i="21"/>
  <c r="D88" i="21" s="1"/>
  <c r="B55" i="21"/>
  <c r="F55" i="21" s="1"/>
  <c r="B62" i="21"/>
  <c r="C62" i="21" s="1"/>
  <c r="B103" i="21"/>
  <c r="E103" i="21" s="1"/>
  <c r="B97" i="21"/>
  <c r="D97" i="21" s="1"/>
  <c r="B99" i="21"/>
  <c r="C99" i="21" s="1"/>
  <c r="B52" i="21"/>
  <c r="F52" i="21" s="1"/>
  <c r="B43" i="21"/>
  <c r="F43" i="21" s="1"/>
  <c r="B105" i="21"/>
  <c r="F105" i="21" s="1"/>
  <c r="B45" i="21"/>
  <c r="C45" i="21" s="1"/>
  <c r="B41" i="21"/>
  <c r="F41" i="21" s="1"/>
  <c r="B102" i="21"/>
  <c r="C102" i="21" s="1"/>
  <c r="B59" i="21"/>
  <c r="D59" i="21" s="1"/>
  <c r="B101" i="21"/>
  <c r="C101" i="21" s="1"/>
  <c r="B36" i="21"/>
  <c r="F36" i="21" s="1"/>
  <c r="B90" i="21"/>
  <c r="C90" i="21" s="1"/>
  <c r="B116" i="21"/>
  <c r="C116" i="21" s="1"/>
  <c r="B44" i="21"/>
  <c r="D44" i="21" s="1"/>
  <c r="B114" i="21"/>
  <c r="E114" i="21" s="1"/>
  <c r="B79" i="21"/>
  <c r="E79" i="21" s="1"/>
  <c r="B51" i="21"/>
  <c r="D51" i="21" s="1"/>
  <c r="B80" i="21"/>
  <c r="D80" i="21" s="1"/>
  <c r="B42" i="21"/>
  <c r="F42" i="21" s="1"/>
  <c r="B64" i="21"/>
  <c r="C64" i="21" s="1"/>
  <c r="B53" i="21"/>
  <c r="E53" i="21" s="1"/>
  <c r="B112" i="21"/>
  <c r="C112" i="21" s="1"/>
  <c r="B63" i="21"/>
  <c r="E63" i="21" s="1"/>
  <c r="B89" i="21"/>
  <c r="D89" i="21" s="1"/>
  <c r="B49" i="21"/>
  <c r="C49" i="21" s="1"/>
  <c r="B65" i="21"/>
  <c r="C65" i="21" s="1"/>
  <c r="B48" i="21"/>
  <c r="C110" i="21"/>
  <c r="F110" i="21"/>
  <c r="D110" i="21"/>
  <c r="E110" i="21"/>
  <c r="D26" i="21"/>
  <c r="C26" i="21"/>
  <c r="E26" i="21"/>
  <c r="F26" i="21"/>
  <c r="F113" i="21"/>
  <c r="D66" i="21"/>
  <c r="D38" i="21"/>
  <c r="E38" i="21"/>
  <c r="F38" i="21"/>
  <c r="K129" i="21"/>
  <c r="L129" i="21"/>
  <c r="M129" i="21"/>
  <c r="J129" i="21"/>
  <c r="H131" i="21"/>
  <c r="I130" i="21"/>
  <c r="E117" i="21"/>
  <c r="D117" i="21"/>
  <c r="F117" i="21"/>
  <c r="C117" i="21"/>
  <c r="A119" i="21"/>
  <c r="B118" i="21"/>
  <c r="F115" i="21" l="1"/>
  <c r="C115" i="21"/>
  <c r="D115" i="21"/>
  <c r="E66" i="21"/>
  <c r="C66" i="21"/>
  <c r="D84" i="21"/>
  <c r="E84" i="21"/>
  <c r="C84" i="21"/>
  <c r="D50" i="21"/>
  <c r="C50" i="21"/>
  <c r="F50" i="21"/>
  <c r="D82" i="21"/>
  <c r="E82" i="21"/>
  <c r="F82" i="21"/>
  <c r="C113" i="21"/>
  <c r="D113" i="21"/>
  <c r="D107" i="21"/>
  <c r="E81" i="21"/>
  <c r="C27" i="21"/>
  <c r="D81" i="21"/>
  <c r="C81" i="21"/>
  <c r="C28" i="21"/>
  <c r="D28" i="21"/>
  <c r="F28" i="21"/>
  <c r="D27" i="21"/>
  <c r="F27" i="21"/>
  <c r="D91" i="21"/>
  <c r="F91" i="21"/>
  <c r="C91" i="21"/>
  <c r="C31" i="21"/>
  <c r="D31" i="21"/>
  <c r="F31" i="21"/>
  <c r="E58" i="21"/>
  <c r="C93" i="21"/>
  <c r="E68" i="21"/>
  <c r="F93" i="21"/>
  <c r="D93" i="21"/>
  <c r="C58" i="21"/>
  <c r="D95" i="21"/>
  <c r="F69" i="21"/>
  <c r="C95" i="21"/>
  <c r="F95" i="21"/>
  <c r="C69" i="21"/>
  <c r="D69" i="21"/>
  <c r="D68" i="21"/>
  <c r="C68" i="21"/>
  <c r="D40" i="21"/>
  <c r="C85" i="21"/>
  <c r="F39" i="21"/>
  <c r="E78" i="21"/>
  <c r="E29" i="21"/>
  <c r="F35" i="21"/>
  <c r="E35" i="21"/>
  <c r="E107" i="21"/>
  <c r="F40" i="21"/>
  <c r="C96" i="21"/>
  <c r="C107" i="21"/>
  <c r="E40" i="21"/>
  <c r="C61" i="21"/>
  <c r="E96" i="21"/>
  <c r="F103" i="21"/>
  <c r="D74" i="21"/>
  <c r="E74" i="21"/>
  <c r="D58" i="21"/>
  <c r="F47" i="21"/>
  <c r="E37" i="21"/>
  <c r="D29" i="21"/>
  <c r="F78" i="21"/>
  <c r="C39" i="21"/>
  <c r="C35" i="21"/>
  <c r="C47" i="21"/>
  <c r="E47" i="21"/>
  <c r="F44" i="21"/>
  <c r="E108" i="21"/>
  <c r="F70" i="21"/>
  <c r="D61" i="21"/>
  <c r="F85" i="21"/>
  <c r="F96" i="21"/>
  <c r="E85" i="21"/>
  <c r="F71" i="21"/>
  <c r="D103" i="21"/>
  <c r="F108" i="21"/>
  <c r="E61" i="21"/>
  <c r="D108" i="21"/>
  <c r="E70" i="21"/>
  <c r="C70" i="21"/>
  <c r="F74" i="21"/>
  <c r="C103" i="21"/>
  <c r="D71" i="21"/>
  <c r="E76" i="21"/>
  <c r="E71" i="21"/>
  <c r="F76" i="21"/>
  <c r="C76" i="21"/>
  <c r="F106" i="21"/>
  <c r="D106" i="21"/>
  <c r="C106" i="21"/>
  <c r="D54" i="21"/>
  <c r="C54" i="21"/>
  <c r="F54" i="21"/>
  <c r="D60" i="21"/>
  <c r="D34" i="21"/>
  <c r="D56" i="21"/>
  <c r="D78" i="21"/>
  <c r="C29" i="21"/>
  <c r="E60" i="21"/>
  <c r="E44" i="21"/>
  <c r="C60" i="21"/>
  <c r="D39" i="21"/>
  <c r="C55" i="21"/>
  <c r="C34" i="21"/>
  <c r="E97" i="21"/>
  <c r="E59" i="21"/>
  <c r="E104" i="21"/>
  <c r="F32" i="21"/>
  <c r="F34" i="21"/>
  <c r="E83" i="21"/>
  <c r="C104" i="21"/>
  <c r="F33" i="21"/>
  <c r="F83" i="21"/>
  <c r="E67" i="21"/>
  <c r="C83" i="21"/>
  <c r="C67" i="21"/>
  <c r="D104" i="21"/>
  <c r="E109" i="21"/>
  <c r="C109" i="21"/>
  <c r="F92" i="21"/>
  <c r="D92" i="21"/>
  <c r="E98" i="21"/>
  <c r="F98" i="21"/>
  <c r="D77" i="21"/>
  <c r="C98" i="21"/>
  <c r="F30" i="21"/>
  <c r="F73" i="21"/>
  <c r="D57" i="21"/>
  <c r="C88" i="21"/>
  <c r="D73" i="21"/>
  <c r="C57" i="21"/>
  <c r="C77" i="21"/>
  <c r="F88" i="21"/>
  <c r="E111" i="21"/>
  <c r="E105" i="21"/>
  <c r="E77" i="21"/>
  <c r="E88" i="21"/>
  <c r="E30" i="21"/>
  <c r="F111" i="21"/>
  <c r="D105" i="21"/>
  <c r="C105" i="21"/>
  <c r="C30" i="21"/>
  <c r="C111" i="21"/>
  <c r="C73" i="21"/>
  <c r="F57" i="21"/>
  <c r="F116" i="21"/>
  <c r="E116" i="21"/>
  <c r="C56" i="21"/>
  <c r="F56" i="21"/>
  <c r="C94" i="21"/>
  <c r="F94" i="21"/>
  <c r="D94" i="21"/>
  <c r="F59" i="21"/>
  <c r="D32" i="21"/>
  <c r="D33" i="21"/>
  <c r="F67" i="21"/>
  <c r="F46" i="21"/>
  <c r="C59" i="21"/>
  <c r="C51" i="21"/>
  <c r="C97" i="21"/>
  <c r="F86" i="21"/>
  <c r="F97" i="21"/>
  <c r="C32" i="21"/>
  <c r="E33" i="21"/>
  <c r="F109" i="21"/>
  <c r="C52" i="21"/>
  <c r="F87" i="21"/>
  <c r="E46" i="21"/>
  <c r="E86" i="21"/>
  <c r="C92" i="21"/>
  <c r="D52" i="21"/>
  <c r="C87" i="21"/>
  <c r="D36" i="21"/>
  <c r="D86" i="21"/>
  <c r="E52" i="21"/>
  <c r="E87" i="21"/>
  <c r="E36" i="21"/>
  <c r="D46" i="21"/>
  <c r="C36" i="21"/>
  <c r="D99" i="21"/>
  <c r="C37" i="21"/>
  <c r="D55" i="21"/>
  <c r="F45" i="21"/>
  <c r="F37" i="21"/>
  <c r="E55" i="21"/>
  <c r="D45" i="21"/>
  <c r="D116" i="21"/>
  <c r="C75" i="21"/>
  <c r="E75" i="21"/>
  <c r="D75" i="21"/>
  <c r="F62" i="21"/>
  <c r="F72" i="21"/>
  <c r="E72" i="21"/>
  <c r="D72" i="21"/>
  <c r="F99" i="21"/>
  <c r="F101" i="21"/>
  <c r="E99" i="21"/>
  <c r="E43" i="21"/>
  <c r="D43" i="21"/>
  <c r="F100" i="21"/>
  <c r="C43" i="21"/>
  <c r="D100" i="21"/>
  <c r="C100" i="21"/>
  <c r="E62" i="21"/>
  <c r="D62" i="21"/>
  <c r="C41" i="21"/>
  <c r="D41" i="21"/>
  <c r="E41" i="21"/>
  <c r="C44" i="21"/>
  <c r="E45" i="21"/>
  <c r="D102" i="21"/>
  <c r="E102" i="21"/>
  <c r="F102" i="21"/>
  <c r="E112" i="21"/>
  <c r="D101" i="21"/>
  <c r="E101" i="21"/>
  <c r="D64" i="21"/>
  <c r="E90" i="21"/>
  <c r="D90" i="21"/>
  <c r="E64" i="21"/>
  <c r="F90" i="21"/>
  <c r="C53" i="21"/>
  <c r="D53" i="21"/>
  <c r="F114" i="21"/>
  <c r="D114" i="21"/>
  <c r="C114" i="21"/>
  <c r="F63" i="21"/>
  <c r="D63" i="21"/>
  <c r="F51" i="21"/>
  <c r="D79" i="21"/>
  <c r="C79" i="21"/>
  <c r="F89" i="21"/>
  <c r="F79" i="21"/>
  <c r="E51" i="21"/>
  <c r="F64" i="21"/>
  <c r="F53" i="21"/>
  <c r="C63" i="21"/>
  <c r="D112" i="21"/>
  <c r="C89" i="21"/>
  <c r="F112" i="21"/>
  <c r="E89" i="21"/>
  <c r="C42" i="21"/>
  <c r="D42" i="21"/>
  <c r="E42" i="21"/>
  <c r="F80" i="21"/>
  <c r="E80" i="21"/>
  <c r="C80" i="21"/>
  <c r="F49" i="21"/>
  <c r="E65" i="21"/>
  <c r="F65" i="21"/>
  <c r="E49" i="21"/>
  <c r="D49" i="21"/>
  <c r="D65" i="21"/>
  <c r="E48" i="21"/>
  <c r="C48" i="21"/>
  <c r="D48" i="21"/>
  <c r="F48" i="21"/>
  <c r="C118" i="21"/>
  <c r="D118" i="21"/>
  <c r="E118" i="21"/>
  <c r="F118" i="21"/>
  <c r="A120" i="21"/>
  <c r="B119" i="21"/>
  <c r="L130" i="21"/>
  <c r="K130" i="21"/>
  <c r="M130" i="21"/>
  <c r="J130" i="21"/>
  <c r="H132" i="21"/>
  <c r="I131" i="21"/>
  <c r="E119" i="21" l="1"/>
  <c r="C119" i="21"/>
  <c r="D119" i="21"/>
  <c r="F119" i="21"/>
  <c r="A121" i="21"/>
  <c r="B120" i="21"/>
  <c r="M131" i="21"/>
  <c r="L131" i="21"/>
  <c r="J131" i="21"/>
  <c r="K131" i="21"/>
  <c r="H133" i="21"/>
  <c r="I132" i="21"/>
  <c r="C120" i="21" l="1"/>
  <c r="D120" i="21"/>
  <c r="E120" i="21"/>
  <c r="F120" i="21"/>
  <c r="B121" i="21"/>
  <c r="A122" i="21"/>
  <c r="K132" i="21"/>
  <c r="L132" i="21"/>
  <c r="M132" i="21"/>
  <c r="J132" i="21"/>
  <c r="H134" i="21"/>
  <c r="I133" i="21"/>
  <c r="A123" i="21" l="1"/>
  <c r="B122" i="21"/>
  <c r="E121" i="21"/>
  <c r="D121" i="21"/>
  <c r="C121" i="21"/>
  <c r="F121" i="21"/>
  <c r="H135" i="21"/>
  <c r="I134" i="21"/>
  <c r="K133" i="21"/>
  <c r="L133" i="21"/>
  <c r="M133" i="21"/>
  <c r="J133" i="21"/>
  <c r="L134" i="21" l="1"/>
  <c r="M134" i="21"/>
  <c r="K134" i="21"/>
  <c r="J134" i="21"/>
  <c r="H136" i="21"/>
  <c r="I135" i="21"/>
  <c r="C122" i="21"/>
  <c r="D122" i="21"/>
  <c r="E122" i="21"/>
  <c r="F122" i="21"/>
  <c r="A124" i="21"/>
  <c r="B123" i="21"/>
  <c r="K135" i="21" l="1"/>
  <c r="M135" i="21"/>
  <c r="L135" i="21"/>
  <c r="J135" i="21"/>
  <c r="H137" i="21"/>
  <c r="I136" i="21"/>
  <c r="E123" i="21"/>
  <c r="F123" i="21"/>
  <c r="C123" i="21"/>
  <c r="D123" i="21"/>
  <c r="A125" i="21"/>
  <c r="B124" i="21"/>
  <c r="H138" i="21" l="1"/>
  <c r="I137" i="21"/>
  <c r="K136" i="21"/>
  <c r="M136" i="21"/>
  <c r="J136" i="21"/>
  <c r="L136" i="21"/>
  <c r="A126" i="21"/>
  <c r="B125" i="21"/>
  <c r="C124" i="21"/>
  <c r="D124" i="21"/>
  <c r="E124" i="21"/>
  <c r="F124" i="21"/>
  <c r="H139" i="21" l="1"/>
  <c r="I138" i="21"/>
  <c r="A127" i="21"/>
  <c r="B126" i="21"/>
  <c r="E125" i="21"/>
  <c r="C125" i="21"/>
  <c r="D125" i="21"/>
  <c r="F125" i="21"/>
  <c r="K137" i="21"/>
  <c r="L137" i="21"/>
  <c r="M137" i="21"/>
  <c r="J137" i="21"/>
  <c r="C126" i="21" l="1"/>
  <c r="D126" i="21"/>
  <c r="E126" i="21"/>
  <c r="F126" i="21"/>
  <c r="B127" i="21"/>
  <c r="A128" i="21"/>
  <c r="L138" i="21"/>
  <c r="K138" i="21"/>
  <c r="M138" i="21"/>
  <c r="J138" i="21"/>
  <c r="H140" i="21"/>
  <c r="I139" i="21"/>
  <c r="A129" i="21" l="1"/>
  <c r="B128" i="21"/>
  <c r="E127" i="21"/>
  <c r="C127" i="21"/>
  <c r="F127" i="21"/>
  <c r="D127" i="21"/>
  <c r="M139" i="21"/>
  <c r="K139" i="21"/>
  <c r="J139" i="21"/>
  <c r="L139" i="21"/>
  <c r="H141" i="21"/>
  <c r="I140" i="21"/>
  <c r="K140" i="21" l="1"/>
  <c r="L140" i="21"/>
  <c r="M140" i="21"/>
  <c r="J140" i="21"/>
  <c r="H142" i="21"/>
  <c r="I141" i="21"/>
  <c r="C128" i="21"/>
  <c r="D128" i="21"/>
  <c r="E128" i="21"/>
  <c r="F128" i="21"/>
  <c r="A130" i="21"/>
  <c r="B129" i="21"/>
  <c r="K141" i="21" l="1"/>
  <c r="L141" i="21"/>
  <c r="J141" i="21"/>
  <c r="M141" i="21"/>
  <c r="H143" i="21"/>
  <c r="I142" i="21"/>
  <c r="E129" i="21"/>
  <c r="D129" i="21"/>
  <c r="F129" i="21"/>
  <c r="C129" i="21"/>
  <c r="A131" i="21"/>
  <c r="B130" i="21"/>
  <c r="L142" i="21" l="1"/>
  <c r="M142" i="21"/>
  <c r="K142" i="21"/>
  <c r="J142" i="21"/>
  <c r="H144" i="21"/>
  <c r="I143" i="21"/>
  <c r="C130" i="21"/>
  <c r="D130" i="21"/>
  <c r="E130" i="21"/>
  <c r="F130" i="21"/>
  <c r="A132" i="21"/>
  <c r="B131" i="21"/>
  <c r="K143" i="21" l="1"/>
  <c r="M143" i="21"/>
  <c r="L143" i="21"/>
  <c r="J143" i="21"/>
  <c r="H145" i="21"/>
  <c r="I144" i="21"/>
  <c r="E131" i="21"/>
  <c r="C131" i="21"/>
  <c r="F131" i="21"/>
  <c r="D131" i="21"/>
  <c r="A133" i="21"/>
  <c r="B132" i="21"/>
  <c r="M144" i="21" l="1"/>
  <c r="J144" i="21"/>
  <c r="K144" i="21"/>
  <c r="L144" i="21"/>
  <c r="H146" i="21"/>
  <c r="I145" i="21"/>
  <c r="C132" i="21"/>
  <c r="D132" i="21"/>
  <c r="E132" i="21"/>
  <c r="F132" i="21"/>
  <c r="A134" i="21"/>
  <c r="B133" i="21"/>
  <c r="K145" i="21" l="1"/>
  <c r="L145" i="21"/>
  <c r="M145" i="21"/>
  <c r="J145" i="21"/>
  <c r="H147" i="21"/>
  <c r="I146" i="21"/>
  <c r="E133" i="21"/>
  <c r="C133" i="21"/>
  <c r="D133" i="21"/>
  <c r="F133" i="21"/>
  <c r="B134" i="21"/>
  <c r="A135" i="21"/>
  <c r="L146" i="21" l="1"/>
  <c r="K146" i="21"/>
  <c r="M146" i="21"/>
  <c r="J146" i="21"/>
  <c r="H148" i="21"/>
  <c r="I147" i="21"/>
  <c r="B135" i="21"/>
  <c r="A136" i="21"/>
  <c r="C134" i="21"/>
  <c r="D134" i="21"/>
  <c r="E134" i="21"/>
  <c r="F134" i="21"/>
  <c r="M147" i="21" l="1"/>
  <c r="L147" i="21"/>
  <c r="K147" i="21"/>
  <c r="J147" i="21"/>
  <c r="A137" i="21"/>
  <c r="B136" i="21"/>
  <c r="E135" i="21"/>
  <c r="C135" i="21"/>
  <c r="D135" i="21"/>
  <c r="F135" i="21"/>
  <c r="H149" i="21"/>
  <c r="I148" i="21"/>
  <c r="C136" i="21" l="1"/>
  <c r="D136" i="21"/>
  <c r="E136" i="21"/>
  <c r="F136" i="21"/>
  <c r="A138" i="21"/>
  <c r="B137" i="21"/>
  <c r="K148" i="21"/>
  <c r="L148" i="21"/>
  <c r="M148" i="21"/>
  <c r="J148" i="21"/>
  <c r="H150" i="21"/>
  <c r="I149" i="21"/>
  <c r="E137" i="21" l="1"/>
  <c r="D137" i="21"/>
  <c r="C137" i="21"/>
  <c r="F137" i="21"/>
  <c r="A139" i="21"/>
  <c r="B138" i="21"/>
  <c r="K149" i="21"/>
  <c r="L149" i="21"/>
  <c r="M149" i="21"/>
  <c r="J149" i="21"/>
  <c r="H151" i="21"/>
  <c r="I150" i="21"/>
  <c r="A140" i="21" l="1"/>
  <c r="B139" i="21"/>
  <c r="L150" i="21"/>
  <c r="M150" i="21"/>
  <c r="K150" i="21"/>
  <c r="J150" i="21"/>
  <c r="C138" i="21"/>
  <c r="D138" i="21"/>
  <c r="E138" i="21"/>
  <c r="F138" i="21"/>
  <c r="H152" i="21"/>
  <c r="I151" i="21"/>
  <c r="K151" i="21" l="1"/>
  <c r="M151" i="21"/>
  <c r="L151" i="21"/>
  <c r="J151" i="21"/>
  <c r="H153" i="21"/>
  <c r="I152" i="21"/>
  <c r="E139" i="21"/>
  <c r="F139" i="21"/>
  <c r="C139" i="21"/>
  <c r="D139" i="21"/>
  <c r="A141" i="21"/>
  <c r="B140" i="21"/>
  <c r="K152" i="21" l="1"/>
  <c r="M152" i="21"/>
  <c r="J152" i="21"/>
  <c r="L152" i="21"/>
  <c r="H154" i="21"/>
  <c r="I153" i="21"/>
  <c r="C140" i="21"/>
  <c r="D140" i="21"/>
  <c r="E140" i="21"/>
  <c r="F140" i="21"/>
  <c r="A142" i="21"/>
  <c r="B141" i="21"/>
  <c r="K153" i="21" l="1"/>
  <c r="L153" i="21"/>
  <c r="M153" i="21"/>
  <c r="J153" i="21"/>
  <c r="H155" i="21"/>
  <c r="I154" i="21"/>
  <c r="E141" i="21"/>
  <c r="C141" i="21"/>
  <c r="D141" i="21"/>
  <c r="F141" i="21"/>
  <c r="A143" i="21"/>
  <c r="B142" i="21"/>
  <c r="L154" i="21" l="1"/>
  <c r="K154" i="21"/>
  <c r="J154" i="21"/>
  <c r="M154" i="21"/>
  <c r="H156" i="21"/>
  <c r="I155" i="21"/>
  <c r="C142" i="21"/>
  <c r="D142" i="21"/>
  <c r="E142" i="21"/>
  <c r="F142" i="21"/>
  <c r="A144" i="21"/>
  <c r="B143" i="21"/>
  <c r="M155" i="21" l="1"/>
  <c r="L155" i="21"/>
  <c r="J155" i="21"/>
  <c r="K155" i="21"/>
  <c r="H157" i="21"/>
  <c r="I156" i="21"/>
  <c r="E143" i="21"/>
  <c r="C143" i="21"/>
  <c r="D143" i="21"/>
  <c r="F143" i="21"/>
  <c r="B144" i="21"/>
  <c r="A145" i="21"/>
  <c r="K156" i="21" l="1"/>
  <c r="L156" i="21"/>
  <c r="M156" i="21"/>
  <c r="J156" i="21"/>
  <c r="H158" i="21"/>
  <c r="I157" i="21"/>
  <c r="B145" i="21"/>
  <c r="A146" i="21"/>
  <c r="C144" i="21"/>
  <c r="D144" i="21"/>
  <c r="E144" i="21"/>
  <c r="F144" i="21"/>
  <c r="E145" i="21" l="1"/>
  <c r="D145" i="21"/>
  <c r="F145" i="21"/>
  <c r="C145" i="21"/>
  <c r="A147" i="21"/>
  <c r="B146" i="21"/>
  <c r="K157" i="21"/>
  <c r="L157" i="21"/>
  <c r="M157" i="21"/>
  <c r="J157" i="21"/>
  <c r="H159" i="21"/>
  <c r="I158" i="21"/>
  <c r="C146" i="21" l="1"/>
  <c r="D146" i="21"/>
  <c r="E146" i="21"/>
  <c r="F146" i="21"/>
  <c r="B147" i="21"/>
  <c r="A148" i="21"/>
  <c r="L158" i="21"/>
  <c r="M158" i="21"/>
  <c r="K158" i="21"/>
  <c r="J158" i="21"/>
  <c r="H160" i="21"/>
  <c r="I159" i="21"/>
  <c r="B148" i="21" l="1"/>
  <c r="A149" i="21"/>
  <c r="H161" i="21"/>
  <c r="I160" i="21"/>
  <c r="E147" i="21"/>
  <c r="C147" i="21"/>
  <c r="F147" i="21"/>
  <c r="D147" i="21"/>
  <c r="K159" i="21"/>
  <c r="M159" i="21"/>
  <c r="L159" i="21"/>
  <c r="J159" i="21"/>
  <c r="J160" i="21" l="1"/>
  <c r="K160" i="21"/>
  <c r="L160" i="21"/>
  <c r="M160" i="21"/>
  <c r="H162" i="21"/>
  <c r="I161" i="21"/>
  <c r="B149" i="21"/>
  <c r="A150" i="21"/>
  <c r="C148" i="21"/>
  <c r="D148" i="21"/>
  <c r="E148" i="21"/>
  <c r="F148" i="21"/>
  <c r="E149" i="21" l="1"/>
  <c r="D149" i="21"/>
  <c r="C149" i="21"/>
  <c r="F149" i="21"/>
  <c r="K161" i="21"/>
  <c r="L161" i="21"/>
  <c r="M161" i="21"/>
  <c r="J161" i="21"/>
  <c r="H163" i="21"/>
  <c r="I162" i="21"/>
  <c r="A151" i="21"/>
  <c r="B150" i="21"/>
  <c r="C150" i="21" l="1"/>
  <c r="D150" i="21"/>
  <c r="E150" i="21"/>
  <c r="F150" i="21"/>
  <c r="A152" i="21"/>
  <c r="B151" i="21"/>
  <c r="L162" i="21"/>
  <c r="K162" i="21"/>
  <c r="M162" i="21"/>
  <c r="J162" i="21"/>
  <c r="H164" i="21"/>
  <c r="I163" i="21"/>
  <c r="E151" i="21" l="1"/>
  <c r="C151" i="21"/>
  <c r="D151" i="21"/>
  <c r="F151" i="21"/>
  <c r="A153" i="21"/>
  <c r="B152" i="21"/>
  <c r="M163" i="21"/>
  <c r="L163" i="21"/>
  <c r="J163" i="21"/>
  <c r="K163" i="21"/>
  <c r="H165" i="21"/>
  <c r="I164" i="21"/>
  <c r="K164" i="21" l="1"/>
  <c r="L164" i="21"/>
  <c r="M164" i="21"/>
  <c r="J164" i="21"/>
  <c r="C152" i="21"/>
  <c r="D152" i="21"/>
  <c r="E152" i="21"/>
  <c r="F152" i="21"/>
  <c r="A154" i="21"/>
  <c r="B153" i="21"/>
  <c r="H166" i="21"/>
  <c r="I165" i="21"/>
  <c r="K165" i="21" l="1"/>
  <c r="L165" i="21"/>
  <c r="M165" i="21"/>
  <c r="J165" i="21"/>
  <c r="H167" i="21"/>
  <c r="I166" i="21"/>
  <c r="E153" i="21"/>
  <c r="D153" i="21"/>
  <c r="C153" i="21"/>
  <c r="F153" i="21"/>
  <c r="B154" i="21"/>
  <c r="A155" i="21"/>
  <c r="L166" i="21" l="1"/>
  <c r="M166" i="21"/>
  <c r="K166" i="21"/>
  <c r="J166" i="21"/>
  <c r="H168" i="21"/>
  <c r="I167" i="21"/>
  <c r="B155" i="21"/>
  <c r="A156" i="21"/>
  <c r="C154" i="21"/>
  <c r="D154" i="21"/>
  <c r="E154" i="21"/>
  <c r="F154" i="21"/>
  <c r="E155" i="21" l="1"/>
  <c r="F155" i="21"/>
  <c r="C155" i="21"/>
  <c r="D155" i="21"/>
  <c r="A157" i="21"/>
  <c r="B156" i="21"/>
  <c r="K167" i="21"/>
  <c r="M167" i="21"/>
  <c r="L167" i="21"/>
  <c r="J167" i="21"/>
  <c r="H169" i="21"/>
  <c r="I168" i="21"/>
  <c r="C156" i="21" l="1"/>
  <c r="D156" i="21"/>
  <c r="E156" i="21"/>
  <c r="F156" i="21"/>
  <c r="A158" i="21"/>
  <c r="B157" i="21"/>
  <c r="K168" i="21"/>
  <c r="M168" i="21"/>
  <c r="J168" i="21"/>
  <c r="L168" i="21"/>
  <c r="H170" i="21"/>
  <c r="I169" i="21"/>
  <c r="E157" i="21" l="1"/>
  <c r="C157" i="21"/>
  <c r="D157" i="21"/>
  <c r="F157" i="21"/>
  <c r="B158" i="21"/>
  <c r="A159" i="21"/>
  <c r="K169" i="21"/>
  <c r="L169" i="21"/>
  <c r="M169" i="21"/>
  <c r="J169" i="21"/>
  <c r="H171" i="21"/>
  <c r="I170" i="21"/>
  <c r="A160" i="21" l="1"/>
  <c r="B159" i="21"/>
  <c r="C158" i="21"/>
  <c r="D158" i="21"/>
  <c r="E158" i="21"/>
  <c r="F158" i="21"/>
  <c r="L170" i="21"/>
  <c r="K170" i="21"/>
  <c r="M170" i="21"/>
  <c r="J170" i="21"/>
  <c r="H172" i="21"/>
  <c r="I171" i="21"/>
  <c r="M171" i="21" l="1"/>
  <c r="K171" i="21"/>
  <c r="J171" i="21"/>
  <c r="L171" i="21"/>
  <c r="H173" i="21"/>
  <c r="I172" i="21"/>
  <c r="E159" i="21"/>
  <c r="C159" i="21"/>
  <c r="F159" i="21"/>
  <c r="D159" i="21"/>
  <c r="B160" i="21"/>
  <c r="A161" i="21"/>
  <c r="K172" i="21" l="1"/>
  <c r="L172" i="21"/>
  <c r="M172" i="21"/>
  <c r="J172" i="21"/>
  <c r="H174" i="21"/>
  <c r="I173" i="21"/>
  <c r="A162" i="21"/>
  <c r="B161" i="21"/>
  <c r="C160" i="21"/>
  <c r="D160" i="21"/>
  <c r="E160" i="21"/>
  <c r="F160" i="21"/>
  <c r="K173" i="21" l="1"/>
  <c r="L173" i="21"/>
  <c r="J173" i="21"/>
  <c r="M173" i="21"/>
  <c r="E161" i="21"/>
  <c r="D161" i="21"/>
  <c r="F161" i="21"/>
  <c r="C161" i="21"/>
  <c r="A163" i="21"/>
  <c r="B162" i="21"/>
  <c r="H175" i="21"/>
  <c r="I174" i="21"/>
  <c r="L174" i="21" l="1"/>
  <c r="M174" i="21"/>
  <c r="K174" i="21"/>
  <c r="J174" i="21"/>
  <c r="H176" i="21"/>
  <c r="I175" i="21"/>
  <c r="C162" i="21"/>
  <c r="D162" i="21"/>
  <c r="E162" i="21"/>
  <c r="F162" i="21"/>
  <c r="B163" i="21"/>
  <c r="A164" i="21"/>
  <c r="K175" i="21" l="1"/>
  <c r="M175" i="21"/>
  <c r="L175" i="21"/>
  <c r="J175" i="21"/>
  <c r="H177" i="21"/>
  <c r="I176" i="21"/>
  <c r="A165" i="21"/>
  <c r="B164" i="21"/>
  <c r="E163" i="21"/>
  <c r="C163" i="21"/>
  <c r="F163" i="21"/>
  <c r="D163" i="21"/>
  <c r="M176" i="21" l="1"/>
  <c r="J176" i="21"/>
  <c r="K176" i="21"/>
  <c r="L176" i="21"/>
  <c r="C164" i="21"/>
  <c r="D164" i="21"/>
  <c r="E164" i="21"/>
  <c r="F164" i="21"/>
  <c r="B165" i="21"/>
  <c r="A166" i="21"/>
  <c r="H178" i="21"/>
  <c r="I177" i="21"/>
  <c r="K177" i="21" l="1"/>
  <c r="L177" i="21"/>
  <c r="M177" i="21"/>
  <c r="J177" i="21"/>
  <c r="H179" i="21"/>
  <c r="I178" i="21"/>
  <c r="B166" i="21"/>
  <c r="A167" i="21"/>
  <c r="E165" i="21"/>
  <c r="C165" i="21"/>
  <c r="D165" i="21"/>
  <c r="F165" i="21"/>
  <c r="A168" i="21" l="1"/>
  <c r="B167" i="21"/>
  <c r="L178" i="21"/>
  <c r="K178" i="21"/>
  <c r="M178" i="21"/>
  <c r="J178" i="21"/>
  <c r="C166" i="21"/>
  <c r="D166" i="21"/>
  <c r="E166" i="21"/>
  <c r="F166" i="21"/>
  <c r="H180" i="21"/>
  <c r="I179" i="21"/>
  <c r="M179" i="21" l="1"/>
  <c r="L179" i="21"/>
  <c r="K179" i="21"/>
  <c r="J179" i="21"/>
  <c r="H181" i="21"/>
  <c r="I180" i="21"/>
  <c r="E167" i="21"/>
  <c r="C167" i="21"/>
  <c r="D167" i="21"/>
  <c r="F167" i="21"/>
  <c r="B168" i="21"/>
  <c r="A169" i="21"/>
  <c r="K180" i="21" l="1"/>
  <c r="L180" i="21"/>
  <c r="M180" i="21"/>
  <c r="J180" i="21"/>
  <c r="H182" i="21"/>
  <c r="I181" i="21"/>
  <c r="A170" i="21"/>
  <c r="B169" i="21"/>
  <c r="C168" i="21"/>
  <c r="D168" i="21"/>
  <c r="E168" i="21"/>
  <c r="F168" i="21"/>
  <c r="K181" i="21" l="1"/>
  <c r="L181" i="21"/>
  <c r="M181" i="21"/>
  <c r="J181" i="21"/>
  <c r="E169" i="21"/>
  <c r="D169" i="21"/>
  <c r="C169" i="21"/>
  <c r="F169" i="21"/>
  <c r="A171" i="21"/>
  <c r="B170" i="21"/>
  <c r="H183" i="21"/>
  <c r="I182" i="21"/>
  <c r="L182" i="21" l="1"/>
  <c r="M182" i="21"/>
  <c r="K182" i="21"/>
  <c r="J182" i="21"/>
  <c r="C170" i="21"/>
  <c r="D170" i="21"/>
  <c r="E170" i="21"/>
  <c r="F170" i="21"/>
  <c r="H184" i="21"/>
  <c r="I183" i="21"/>
  <c r="B171" i="21"/>
  <c r="A172" i="21"/>
  <c r="E171" i="21" l="1"/>
  <c r="F171" i="21"/>
  <c r="C171" i="21"/>
  <c r="D171" i="21"/>
  <c r="H185" i="21"/>
  <c r="I184" i="21"/>
  <c r="A173" i="21"/>
  <c r="B172" i="21"/>
  <c r="K183" i="21"/>
  <c r="M183" i="21"/>
  <c r="L183" i="21"/>
  <c r="J183" i="21"/>
  <c r="C172" i="21" l="1"/>
  <c r="D172" i="21"/>
  <c r="E172" i="21"/>
  <c r="F172" i="21"/>
  <c r="A174" i="21"/>
  <c r="B173" i="21"/>
  <c r="K184" i="21"/>
  <c r="M184" i="21"/>
  <c r="J184" i="21"/>
  <c r="L184" i="21"/>
  <c r="H186" i="21"/>
  <c r="I185" i="21"/>
  <c r="K185" i="21" l="1"/>
  <c r="L185" i="21"/>
  <c r="M185" i="21"/>
  <c r="J185" i="21"/>
  <c r="E173" i="21"/>
  <c r="C173" i="21"/>
  <c r="D173" i="21"/>
  <c r="F173" i="21"/>
  <c r="A175" i="21"/>
  <c r="B174" i="21"/>
  <c r="H187" i="21"/>
  <c r="I186" i="21"/>
  <c r="L186" i="21" l="1"/>
  <c r="K186" i="21"/>
  <c r="J186" i="21"/>
  <c r="M186" i="21"/>
  <c r="C174" i="21"/>
  <c r="D174" i="21"/>
  <c r="E174" i="21"/>
  <c r="F174" i="21"/>
  <c r="H188" i="21"/>
  <c r="I187" i="21"/>
  <c r="A176" i="21"/>
  <c r="B175" i="21"/>
  <c r="E175" i="21" l="1"/>
  <c r="C175" i="21"/>
  <c r="D175" i="21"/>
  <c r="F175" i="21"/>
  <c r="A177" i="21"/>
  <c r="B176" i="21"/>
  <c r="M187" i="21"/>
  <c r="L187" i="21"/>
  <c r="J187" i="21"/>
  <c r="K187" i="21"/>
  <c r="H189" i="21"/>
  <c r="I188" i="21"/>
  <c r="C176" i="21" l="1"/>
  <c r="D176" i="21"/>
  <c r="E176" i="21"/>
  <c r="F176" i="21"/>
  <c r="A178" i="21"/>
  <c r="B177" i="21"/>
  <c r="H190" i="21"/>
  <c r="I189" i="21"/>
  <c r="K188" i="21"/>
  <c r="L188" i="21"/>
  <c r="M188" i="21"/>
  <c r="J188" i="21"/>
  <c r="H191" i="21" l="1"/>
  <c r="I190" i="21"/>
  <c r="E177" i="21"/>
  <c r="D177" i="21"/>
  <c r="F177" i="21"/>
  <c r="C177" i="21"/>
  <c r="K189" i="21"/>
  <c r="L189" i="21"/>
  <c r="M189" i="21"/>
  <c r="J189" i="21"/>
  <c r="A179" i="21"/>
  <c r="B178" i="21"/>
  <c r="C178" i="21" l="1"/>
  <c r="D178" i="21"/>
  <c r="E178" i="21"/>
  <c r="F178" i="21"/>
  <c r="A180" i="21"/>
  <c r="B179" i="21"/>
  <c r="L190" i="21"/>
  <c r="M190" i="21"/>
  <c r="K190" i="21"/>
  <c r="J190" i="21"/>
  <c r="H192" i="21"/>
  <c r="I191" i="21"/>
  <c r="E179" i="21" l="1"/>
  <c r="C179" i="21"/>
  <c r="F179" i="21"/>
  <c r="D179" i="21"/>
  <c r="A181" i="21"/>
  <c r="B180" i="21"/>
  <c r="K191" i="21"/>
  <c r="M191" i="21"/>
  <c r="L191" i="21"/>
  <c r="J191" i="21"/>
  <c r="H193" i="21"/>
  <c r="I192" i="21"/>
  <c r="C180" i="21" l="1"/>
  <c r="D180" i="21"/>
  <c r="E180" i="21"/>
  <c r="F180" i="21"/>
  <c r="H194" i="21"/>
  <c r="I193" i="21"/>
  <c r="A182" i="21"/>
  <c r="B181" i="21"/>
  <c r="J192" i="21"/>
  <c r="K192" i="21"/>
  <c r="L192" i="21"/>
  <c r="M192" i="21"/>
  <c r="A183" i="21" l="1"/>
  <c r="B182" i="21"/>
  <c r="K193" i="21"/>
  <c r="L193" i="21"/>
  <c r="M193" i="21"/>
  <c r="J193" i="21"/>
  <c r="E181" i="21"/>
  <c r="D181" i="21"/>
  <c r="C181" i="21"/>
  <c r="F181" i="21"/>
  <c r="H195" i="21"/>
  <c r="I194" i="21"/>
  <c r="H196" i="21" l="1"/>
  <c r="I195" i="21"/>
  <c r="L194" i="21"/>
  <c r="K194" i="21"/>
  <c r="M194" i="21"/>
  <c r="J194" i="21"/>
  <c r="C182" i="21"/>
  <c r="D182" i="21"/>
  <c r="E182" i="21"/>
  <c r="F182" i="21"/>
  <c r="B183" i="21"/>
  <c r="A184" i="21"/>
  <c r="A185" i="21" l="1"/>
  <c r="B184" i="21"/>
  <c r="E183" i="21"/>
  <c r="C183" i="21"/>
  <c r="D183" i="21"/>
  <c r="F183" i="21"/>
  <c r="M195" i="21"/>
  <c r="L195" i="21"/>
  <c r="J195" i="21"/>
  <c r="K195" i="21"/>
  <c r="H197" i="21"/>
  <c r="I196" i="21"/>
  <c r="K196" i="21" l="1"/>
  <c r="L196" i="21"/>
  <c r="M196" i="21"/>
  <c r="J196" i="21"/>
  <c r="H198" i="21"/>
  <c r="I197" i="21"/>
  <c r="C184" i="21"/>
  <c r="D184" i="21"/>
  <c r="E184" i="21"/>
  <c r="F184" i="21"/>
  <c r="B185" i="21"/>
  <c r="A186" i="21"/>
  <c r="K197" i="21" l="1"/>
  <c r="L197" i="21"/>
  <c r="M197" i="21"/>
  <c r="J197" i="21"/>
  <c r="H199" i="21"/>
  <c r="I198" i="21"/>
  <c r="A187" i="21"/>
  <c r="B186" i="21"/>
  <c r="E185" i="21"/>
  <c r="C185" i="21"/>
  <c r="D185" i="21"/>
  <c r="F185" i="21"/>
  <c r="C186" i="21" l="1"/>
  <c r="D186" i="21"/>
  <c r="E186" i="21"/>
  <c r="F186" i="21"/>
  <c r="B187" i="21"/>
  <c r="A188" i="21"/>
  <c r="L198" i="21"/>
  <c r="M198" i="21"/>
  <c r="K198" i="21"/>
  <c r="J198" i="21"/>
  <c r="H200" i="21"/>
  <c r="I199" i="21"/>
  <c r="E187" i="21" l="1"/>
  <c r="C187" i="21"/>
  <c r="D187" i="21"/>
  <c r="F187" i="21"/>
  <c r="K199" i="21"/>
  <c r="M199" i="21"/>
  <c r="L199" i="21"/>
  <c r="J199" i="21"/>
  <c r="A189" i="21"/>
  <c r="B188" i="21"/>
  <c r="H201" i="21"/>
  <c r="I200" i="21"/>
  <c r="C188" i="21" l="1"/>
  <c r="D188" i="21"/>
  <c r="E188" i="21"/>
  <c r="F188" i="21"/>
  <c r="A190" i="21"/>
  <c r="B189" i="21"/>
  <c r="K200" i="21"/>
  <c r="M200" i="21"/>
  <c r="J200" i="21"/>
  <c r="L200" i="21"/>
  <c r="H202" i="21"/>
  <c r="I201" i="21"/>
  <c r="E189" i="21" l="1"/>
  <c r="D189" i="21"/>
  <c r="C189" i="21"/>
  <c r="F189" i="21"/>
  <c r="A191" i="21"/>
  <c r="B190" i="21"/>
  <c r="K201" i="21"/>
  <c r="L201" i="21"/>
  <c r="M201" i="21"/>
  <c r="J201" i="21"/>
  <c r="H203" i="21"/>
  <c r="I202" i="21"/>
  <c r="L202" i="21" l="1"/>
  <c r="K202" i="21"/>
  <c r="M202" i="21"/>
  <c r="J202" i="21"/>
  <c r="C190" i="21"/>
  <c r="D190" i="21"/>
  <c r="E190" i="21"/>
  <c r="F190" i="21"/>
  <c r="A192" i="21"/>
  <c r="B191" i="21"/>
  <c r="H204" i="21"/>
  <c r="I203" i="21"/>
  <c r="M203" i="21" l="1"/>
  <c r="K203" i="21"/>
  <c r="J203" i="21"/>
  <c r="L203" i="21"/>
  <c r="H205" i="21"/>
  <c r="I204" i="21"/>
  <c r="E191" i="21"/>
  <c r="C191" i="21"/>
  <c r="D191" i="21"/>
  <c r="F191" i="21"/>
  <c r="A193" i="21"/>
  <c r="B192" i="21"/>
  <c r="K204" i="21" l="1"/>
  <c r="L204" i="21"/>
  <c r="M204" i="21"/>
  <c r="J204" i="21"/>
  <c r="H206" i="21"/>
  <c r="I205" i="21"/>
  <c r="C192" i="21"/>
  <c r="D192" i="21"/>
  <c r="E192" i="21"/>
  <c r="F192" i="21"/>
  <c r="A194" i="21"/>
  <c r="B193" i="21"/>
  <c r="K205" i="21" l="1"/>
  <c r="L205" i="21"/>
  <c r="J205" i="21"/>
  <c r="M205" i="21"/>
  <c r="H207" i="21"/>
  <c r="I206" i="21"/>
  <c r="E193" i="21"/>
  <c r="C193" i="21"/>
  <c r="D193" i="21"/>
  <c r="F193" i="21"/>
  <c r="A195" i="21"/>
  <c r="B194" i="21"/>
  <c r="C194" i="21" l="1"/>
  <c r="D194" i="21"/>
  <c r="E194" i="21"/>
  <c r="F194" i="21"/>
  <c r="H208" i="21"/>
  <c r="I207" i="21"/>
  <c r="B195" i="21"/>
  <c r="A196" i="21"/>
  <c r="L206" i="21"/>
  <c r="M206" i="21"/>
  <c r="K206" i="21"/>
  <c r="J206" i="21"/>
  <c r="A197" i="21" l="1"/>
  <c r="B196" i="21"/>
  <c r="C195" i="21"/>
  <c r="D195" i="21"/>
  <c r="F195" i="21"/>
  <c r="E195" i="21"/>
  <c r="H209" i="21"/>
  <c r="I208" i="21"/>
  <c r="K207" i="21"/>
  <c r="M207" i="21"/>
  <c r="L207" i="21"/>
  <c r="J207" i="21"/>
  <c r="F196" i="21" l="1"/>
  <c r="D196" i="21"/>
  <c r="E196" i="21"/>
  <c r="C196" i="21"/>
  <c r="M208" i="21"/>
  <c r="J208" i="21"/>
  <c r="K208" i="21"/>
  <c r="L208" i="21"/>
  <c r="B197" i="21"/>
  <c r="A198" i="21"/>
  <c r="H210" i="21"/>
  <c r="I209" i="21"/>
  <c r="C197" i="21" l="1"/>
  <c r="D197" i="21"/>
  <c r="F197" i="21"/>
  <c r="E197" i="21"/>
  <c r="A199" i="21"/>
  <c r="B198" i="21"/>
  <c r="K209" i="21"/>
  <c r="L209" i="21"/>
  <c r="M209" i="21"/>
  <c r="J209" i="21"/>
  <c r="H211" i="21"/>
  <c r="I210" i="21"/>
  <c r="F198" i="21" l="1"/>
  <c r="C198" i="21"/>
  <c r="D198" i="21"/>
  <c r="E198" i="21"/>
  <c r="A200" i="21"/>
  <c r="B199" i="21"/>
  <c r="L210" i="21"/>
  <c r="K210" i="21"/>
  <c r="M210" i="21"/>
  <c r="J210" i="21"/>
  <c r="H212" i="21"/>
  <c r="I211" i="21"/>
  <c r="C199" i="21" l="1"/>
  <c r="D199" i="21"/>
  <c r="F199" i="21"/>
  <c r="E199" i="21"/>
  <c r="A201" i="21"/>
  <c r="B200" i="21"/>
  <c r="M211" i="21"/>
  <c r="L211" i="21"/>
  <c r="K211" i="21"/>
  <c r="J211" i="21"/>
  <c r="H213" i="21"/>
  <c r="I212" i="21"/>
  <c r="F200" i="21" l="1"/>
  <c r="D200" i="21"/>
  <c r="C200" i="21"/>
  <c r="E200" i="21"/>
  <c r="B201" i="21"/>
  <c r="A202" i="21"/>
  <c r="K212" i="21"/>
  <c r="L212" i="21"/>
  <c r="M212" i="21"/>
  <c r="J212" i="21"/>
  <c r="H214" i="21"/>
  <c r="I213" i="21"/>
  <c r="A203" i="21" l="1"/>
  <c r="B202" i="21"/>
  <c r="K213" i="21"/>
  <c r="L213" i="21"/>
  <c r="M213" i="21"/>
  <c r="J213" i="21"/>
  <c r="C201" i="21"/>
  <c r="D201" i="21"/>
  <c r="F201" i="21"/>
  <c r="E201" i="21"/>
  <c r="H215" i="21"/>
  <c r="I214" i="21"/>
  <c r="L214" i="21" l="1"/>
  <c r="M214" i="21"/>
  <c r="K214" i="21"/>
  <c r="J214" i="21"/>
  <c r="H216" i="21"/>
  <c r="I215" i="21"/>
  <c r="F202" i="21"/>
  <c r="C202" i="21"/>
  <c r="D202" i="21"/>
  <c r="E202" i="21"/>
  <c r="B203" i="21"/>
  <c r="A204" i="21"/>
  <c r="K215" i="21" l="1"/>
  <c r="M215" i="21"/>
  <c r="L215" i="21"/>
  <c r="J215" i="21"/>
  <c r="H217" i="21"/>
  <c r="I216" i="21"/>
  <c r="B204" i="21"/>
  <c r="A205" i="21"/>
  <c r="C203" i="21"/>
  <c r="D203" i="21"/>
  <c r="F203" i="21"/>
  <c r="E203" i="21"/>
  <c r="B205" i="21" l="1"/>
  <c r="A206" i="21"/>
  <c r="F204" i="21"/>
  <c r="D204" i="21"/>
  <c r="C204" i="21"/>
  <c r="E204" i="21"/>
  <c r="K216" i="21"/>
  <c r="M216" i="21"/>
  <c r="J216" i="21"/>
  <c r="L216" i="21"/>
  <c r="H218" i="21"/>
  <c r="I217" i="21"/>
  <c r="K217" i="21" l="1"/>
  <c r="L217" i="21"/>
  <c r="M217" i="21"/>
  <c r="J217" i="21"/>
  <c r="H219" i="21"/>
  <c r="I218" i="21"/>
  <c r="A207" i="21"/>
  <c r="B206" i="21"/>
  <c r="C205" i="21"/>
  <c r="D205" i="21"/>
  <c r="F205" i="21"/>
  <c r="E205" i="21"/>
  <c r="L218" i="21" l="1"/>
  <c r="K218" i="21"/>
  <c r="J218" i="21"/>
  <c r="M218" i="21"/>
  <c r="F206" i="21"/>
  <c r="C206" i="21"/>
  <c r="D206" i="21"/>
  <c r="E206" i="21"/>
  <c r="A208" i="21"/>
  <c r="B207" i="21"/>
  <c r="H220" i="21"/>
  <c r="I219" i="21"/>
  <c r="M219" i="21" l="1"/>
  <c r="L219" i="21"/>
  <c r="J219" i="21"/>
  <c r="K219" i="21"/>
  <c r="H221" i="21"/>
  <c r="I220" i="21"/>
  <c r="C207" i="21"/>
  <c r="D207" i="21"/>
  <c r="F207" i="21"/>
  <c r="E207" i="21"/>
  <c r="B208" i="21"/>
  <c r="A209" i="21"/>
  <c r="K220" i="21" l="1"/>
  <c r="L220" i="21"/>
  <c r="M220" i="21"/>
  <c r="J220" i="21"/>
  <c r="H222" i="21"/>
  <c r="I221" i="21"/>
  <c r="A210" i="21"/>
  <c r="B209" i="21"/>
  <c r="F208" i="21"/>
  <c r="D208" i="21"/>
  <c r="C208" i="21"/>
  <c r="E208" i="21"/>
  <c r="C209" i="21" l="1"/>
  <c r="D209" i="21"/>
  <c r="F209" i="21"/>
  <c r="E209" i="21"/>
  <c r="A211" i="21"/>
  <c r="B210" i="21"/>
  <c r="K221" i="21"/>
  <c r="L221" i="21"/>
  <c r="M221" i="21"/>
  <c r="J221" i="21"/>
  <c r="H223" i="21"/>
  <c r="I222" i="21"/>
  <c r="F210" i="21" l="1"/>
  <c r="C210" i="21"/>
  <c r="D210" i="21"/>
  <c r="E210" i="21"/>
  <c r="A212" i="21"/>
  <c r="B211" i="21"/>
  <c r="L222" i="21"/>
  <c r="M222" i="21"/>
  <c r="K222" i="21"/>
  <c r="J222" i="21"/>
  <c r="H224" i="21"/>
  <c r="I223" i="21"/>
  <c r="C211" i="21" l="1"/>
  <c r="D211" i="21"/>
  <c r="F211" i="21"/>
  <c r="E211" i="21"/>
  <c r="B212" i="21"/>
  <c r="A213" i="21"/>
  <c r="K223" i="21"/>
  <c r="M223" i="21"/>
  <c r="L223" i="21"/>
  <c r="J223" i="21"/>
  <c r="H225" i="21"/>
  <c r="I224" i="21"/>
  <c r="F212" i="21" l="1"/>
  <c r="D212" i="21"/>
  <c r="E212" i="21"/>
  <c r="C212" i="21"/>
  <c r="J224" i="21"/>
  <c r="K224" i="21"/>
  <c r="L224" i="21"/>
  <c r="M224" i="21"/>
  <c r="A214" i="21"/>
  <c r="B213" i="21"/>
  <c r="H226" i="21"/>
  <c r="I225" i="21"/>
  <c r="K225" i="21" l="1"/>
  <c r="L225" i="21"/>
  <c r="M225" i="21"/>
  <c r="J225" i="21"/>
  <c r="H227" i="21"/>
  <c r="I226" i="21"/>
  <c r="C213" i="21"/>
  <c r="D213" i="21"/>
  <c r="F213" i="21"/>
  <c r="E213" i="21"/>
  <c r="A215" i="21"/>
  <c r="B214" i="21"/>
  <c r="L226" i="21" l="1"/>
  <c r="K226" i="21"/>
  <c r="M226" i="21"/>
  <c r="J226" i="21"/>
  <c r="H228" i="21"/>
  <c r="I227" i="21"/>
  <c r="F214" i="21"/>
  <c r="C214" i="21"/>
  <c r="D214" i="21"/>
  <c r="E214" i="21"/>
  <c r="B215" i="21"/>
  <c r="A216" i="21"/>
  <c r="M227" i="21" l="1"/>
  <c r="L227" i="21"/>
  <c r="J227" i="21"/>
  <c r="K227" i="21"/>
  <c r="C215" i="21"/>
  <c r="D215" i="21"/>
  <c r="F215" i="21"/>
  <c r="E215" i="21"/>
  <c r="H229" i="21"/>
  <c r="I228" i="21"/>
  <c r="A217" i="21"/>
  <c r="B216" i="21"/>
  <c r="F216" i="21" l="1"/>
  <c r="D216" i="21"/>
  <c r="C216" i="21"/>
  <c r="E216" i="21"/>
  <c r="A218" i="21"/>
  <c r="B217" i="21"/>
  <c r="K228" i="21"/>
  <c r="L228" i="21"/>
  <c r="M228" i="21"/>
  <c r="J228" i="21"/>
  <c r="H230" i="21"/>
  <c r="I229" i="21"/>
  <c r="C217" i="21" l="1"/>
  <c r="D217" i="21"/>
  <c r="F217" i="21"/>
  <c r="E217" i="21"/>
  <c r="A219" i="21"/>
  <c r="B218" i="21"/>
  <c r="K229" i="21"/>
  <c r="L229" i="21"/>
  <c r="J229" i="21"/>
  <c r="M229" i="21"/>
  <c r="H231" i="21"/>
  <c r="I230" i="21"/>
  <c r="F218" i="21" l="1"/>
  <c r="C218" i="21"/>
  <c r="D218" i="21"/>
  <c r="E218" i="21"/>
  <c r="A220" i="21"/>
  <c r="B219" i="21"/>
  <c r="L230" i="21"/>
  <c r="M230" i="21"/>
  <c r="K230" i="21"/>
  <c r="J230" i="21"/>
  <c r="H232" i="21"/>
  <c r="I231" i="21"/>
  <c r="C219" i="21" l="1"/>
  <c r="D219" i="21"/>
  <c r="F219" i="21"/>
  <c r="E219" i="21"/>
  <c r="A221" i="21"/>
  <c r="B220" i="21"/>
  <c r="K231" i="21"/>
  <c r="M231" i="21"/>
  <c r="L231" i="21"/>
  <c r="J231" i="21"/>
  <c r="H233" i="21"/>
  <c r="I232" i="21"/>
  <c r="F220" i="21" l="1"/>
  <c r="D220" i="21"/>
  <c r="C220" i="21"/>
  <c r="E220" i="21"/>
  <c r="A222" i="21"/>
  <c r="B221" i="21"/>
  <c r="K232" i="21"/>
  <c r="M232" i="21"/>
  <c r="J232" i="21"/>
  <c r="L232" i="21"/>
  <c r="H234" i="21"/>
  <c r="I233" i="21"/>
  <c r="C221" i="21" l="1"/>
  <c r="D221" i="21"/>
  <c r="F221" i="21"/>
  <c r="E221" i="21"/>
  <c r="A223" i="21"/>
  <c r="B222" i="21"/>
  <c r="K233" i="21"/>
  <c r="L233" i="21"/>
  <c r="M233" i="21"/>
  <c r="J233" i="21"/>
  <c r="H235" i="21"/>
  <c r="I234" i="21"/>
  <c r="F222" i="21" l="1"/>
  <c r="C222" i="21"/>
  <c r="D222" i="21"/>
  <c r="E222" i="21"/>
  <c r="B223" i="21"/>
  <c r="A224" i="21"/>
  <c r="L234" i="21"/>
  <c r="K234" i="21"/>
  <c r="M234" i="21"/>
  <c r="J234" i="21"/>
  <c r="H236" i="21"/>
  <c r="I235" i="21"/>
  <c r="A225" i="21" l="1"/>
  <c r="B224" i="21"/>
  <c r="C223" i="21"/>
  <c r="D223" i="21"/>
  <c r="F223" i="21"/>
  <c r="E223" i="21"/>
  <c r="M235" i="21"/>
  <c r="K235" i="21"/>
  <c r="J235" i="21"/>
  <c r="L235" i="21"/>
  <c r="H237" i="21"/>
  <c r="I236" i="21"/>
  <c r="K236" i="21" l="1"/>
  <c r="L236" i="21"/>
  <c r="M236" i="21"/>
  <c r="J236" i="21"/>
  <c r="H238" i="21"/>
  <c r="I237" i="21"/>
  <c r="F224" i="21"/>
  <c r="D224" i="21"/>
  <c r="C224" i="21"/>
  <c r="E224" i="21"/>
  <c r="A226" i="21"/>
  <c r="B225" i="21"/>
  <c r="K237" i="21" l="1"/>
  <c r="L237" i="21"/>
  <c r="M237" i="21"/>
  <c r="J237" i="21"/>
  <c r="H239" i="21"/>
  <c r="I238" i="21"/>
  <c r="C225" i="21"/>
  <c r="D225" i="21"/>
  <c r="F225" i="21"/>
  <c r="E225" i="21"/>
  <c r="B226" i="21"/>
  <c r="A227" i="21"/>
  <c r="L238" i="21" l="1"/>
  <c r="M238" i="21"/>
  <c r="K238" i="21"/>
  <c r="J238" i="21"/>
  <c r="H240" i="21"/>
  <c r="I239" i="21"/>
  <c r="A228" i="21"/>
  <c r="B227" i="21"/>
  <c r="F226" i="21"/>
  <c r="C226" i="21"/>
  <c r="D226" i="21"/>
  <c r="E226" i="21"/>
  <c r="C227" i="21" l="1"/>
  <c r="D227" i="21"/>
  <c r="F227" i="21"/>
  <c r="E227" i="21"/>
  <c r="A229" i="21"/>
  <c r="B228" i="21"/>
  <c r="K239" i="21"/>
  <c r="M239" i="21"/>
  <c r="L239" i="21"/>
  <c r="J239" i="21"/>
  <c r="H241" i="21"/>
  <c r="I240" i="21"/>
  <c r="H242" i="21" l="1"/>
  <c r="I241" i="21"/>
  <c r="F228" i="21"/>
  <c r="D228" i="21"/>
  <c r="E228" i="21"/>
  <c r="C228" i="21"/>
  <c r="B229" i="21"/>
  <c r="A230" i="21"/>
  <c r="M240" i="21"/>
  <c r="J240" i="21"/>
  <c r="K240" i="21"/>
  <c r="L240" i="21"/>
  <c r="A231" i="21" l="1"/>
  <c r="B230" i="21"/>
  <c r="C229" i="21"/>
  <c r="D229" i="21"/>
  <c r="F229" i="21"/>
  <c r="E229" i="21"/>
  <c r="K241" i="21"/>
  <c r="L241" i="21"/>
  <c r="M241" i="21"/>
  <c r="J241" i="21"/>
  <c r="H243" i="21"/>
  <c r="I242" i="21"/>
  <c r="L242" i="21" l="1"/>
  <c r="K242" i="21"/>
  <c r="M242" i="21"/>
  <c r="J242" i="21"/>
  <c r="H244" i="21"/>
  <c r="I243" i="21"/>
  <c r="F230" i="21"/>
  <c r="C230" i="21"/>
  <c r="D230" i="21"/>
  <c r="E230" i="21"/>
  <c r="B231" i="21"/>
  <c r="A232" i="21"/>
  <c r="M243" i="21" l="1"/>
  <c r="L243" i="21"/>
  <c r="K243" i="21"/>
  <c r="J243" i="21"/>
  <c r="C231" i="21"/>
  <c r="D231" i="21"/>
  <c r="F231" i="21"/>
  <c r="E231" i="21"/>
  <c r="H245" i="21"/>
  <c r="I244" i="21"/>
  <c r="A233" i="21"/>
  <c r="B232" i="21"/>
  <c r="F232" i="21" l="1"/>
  <c r="D232" i="21"/>
  <c r="C232" i="21"/>
  <c r="E232" i="21"/>
  <c r="B233" i="21"/>
  <c r="A234" i="21"/>
  <c r="K244" i="21"/>
  <c r="L244" i="21"/>
  <c r="M244" i="21"/>
  <c r="J244" i="21"/>
  <c r="H246" i="21"/>
  <c r="I245" i="21"/>
  <c r="B234" i="21" l="1"/>
  <c r="A235" i="21"/>
  <c r="C233" i="21"/>
  <c r="D233" i="21"/>
  <c r="F233" i="21"/>
  <c r="E233" i="21"/>
  <c r="K245" i="21"/>
  <c r="L245" i="21"/>
  <c r="M245" i="21"/>
  <c r="J245" i="21"/>
  <c r="H247" i="21"/>
  <c r="I246" i="21"/>
  <c r="L246" i="21" l="1"/>
  <c r="M246" i="21"/>
  <c r="K246" i="21"/>
  <c r="J246" i="21"/>
  <c r="H248" i="21"/>
  <c r="I247" i="21"/>
  <c r="B235" i="21"/>
  <c r="A236" i="21"/>
  <c r="F234" i="21"/>
  <c r="C234" i="21"/>
  <c r="D234" i="21"/>
  <c r="E234" i="21"/>
  <c r="C235" i="21" l="1"/>
  <c r="D235" i="21"/>
  <c r="F235" i="21"/>
  <c r="E235" i="21"/>
  <c r="K247" i="21"/>
  <c r="M247" i="21"/>
  <c r="L247" i="21"/>
  <c r="J247" i="21"/>
  <c r="B236" i="21"/>
  <c r="A237" i="21"/>
  <c r="H249" i="21"/>
  <c r="I248" i="21"/>
  <c r="B237" i="21" l="1"/>
  <c r="A238" i="21"/>
  <c r="H250" i="21"/>
  <c r="I249" i="21"/>
  <c r="K248" i="21"/>
  <c r="M248" i="21"/>
  <c r="J248" i="21"/>
  <c r="L248" i="21"/>
  <c r="F236" i="21"/>
  <c r="D236" i="21"/>
  <c r="C236" i="21"/>
  <c r="E236" i="21"/>
  <c r="H251" i="21" l="1"/>
  <c r="I250" i="21"/>
  <c r="A239" i="21"/>
  <c r="B238" i="21"/>
  <c r="K249" i="21"/>
  <c r="L249" i="21"/>
  <c r="M249" i="21"/>
  <c r="J249" i="21"/>
  <c r="C237" i="21"/>
  <c r="D237" i="21"/>
  <c r="F237" i="21"/>
  <c r="E237" i="21"/>
  <c r="F238" i="21" l="1"/>
  <c r="C238" i="21"/>
  <c r="D238" i="21"/>
  <c r="E238" i="21"/>
  <c r="B239" i="21"/>
  <c r="A240" i="21"/>
  <c r="L250" i="21"/>
  <c r="K250" i="21"/>
  <c r="J250" i="21"/>
  <c r="M250" i="21"/>
  <c r="H252" i="21"/>
  <c r="I251" i="21"/>
  <c r="A241" i="21" l="1"/>
  <c r="B240" i="21"/>
  <c r="C239" i="21"/>
  <c r="D239" i="21"/>
  <c r="F239" i="21"/>
  <c r="E239" i="21"/>
  <c r="M251" i="21"/>
  <c r="L251" i="21"/>
  <c r="J251" i="21"/>
  <c r="K251" i="21"/>
  <c r="H253" i="21"/>
  <c r="I252" i="21"/>
  <c r="K252" i="21" l="1"/>
  <c r="L252" i="21"/>
  <c r="M252" i="21"/>
  <c r="J252" i="21"/>
  <c r="H254" i="21"/>
  <c r="I253" i="21"/>
  <c r="F240" i="21"/>
  <c r="D240" i="21"/>
  <c r="C240" i="21"/>
  <c r="E240" i="21"/>
  <c r="A242" i="21"/>
  <c r="B241" i="21"/>
  <c r="C241" i="21" l="1"/>
  <c r="D241" i="21"/>
  <c r="F241" i="21"/>
  <c r="E241" i="21"/>
  <c r="K253" i="21"/>
  <c r="L253" i="21"/>
  <c r="M253" i="21"/>
  <c r="J253" i="21"/>
  <c r="H255" i="21"/>
  <c r="I254" i="21"/>
  <c r="A243" i="21"/>
  <c r="B242" i="21"/>
  <c r="F242" i="21" l="1"/>
  <c r="C242" i="21"/>
  <c r="D242" i="21"/>
  <c r="E242" i="21"/>
  <c r="L254" i="21"/>
  <c r="M254" i="21"/>
  <c r="K254" i="21"/>
  <c r="J254" i="21"/>
  <c r="A244" i="21"/>
  <c r="B243" i="21"/>
  <c r="H256" i="21"/>
  <c r="I255" i="21"/>
  <c r="K255" i="21" l="1"/>
  <c r="M255" i="21"/>
  <c r="L255" i="21"/>
  <c r="J255" i="21"/>
  <c r="H257" i="21"/>
  <c r="I256" i="21"/>
  <c r="C243" i="21"/>
  <c r="D243" i="21"/>
  <c r="F243" i="21"/>
  <c r="E243" i="21"/>
  <c r="B244" i="21"/>
  <c r="A245" i="21"/>
  <c r="B245" i="21" l="1"/>
  <c r="A246" i="21"/>
  <c r="J256" i="21"/>
  <c r="K256" i="21"/>
  <c r="L256" i="21"/>
  <c r="M256" i="21"/>
  <c r="H258" i="21"/>
  <c r="I257" i="21"/>
  <c r="F244" i="21"/>
  <c r="D244" i="21"/>
  <c r="E244" i="21"/>
  <c r="C244" i="21"/>
  <c r="K257" i="21" l="1"/>
  <c r="L257" i="21"/>
  <c r="M257" i="21"/>
  <c r="J257" i="21"/>
  <c r="H259" i="21"/>
  <c r="I258" i="21"/>
  <c r="A247" i="21"/>
  <c r="B246" i="21"/>
  <c r="C245" i="21"/>
  <c r="D245" i="21"/>
  <c r="F245" i="21"/>
  <c r="E245" i="21"/>
  <c r="A248" i="21" l="1"/>
  <c r="B247" i="21"/>
  <c r="L258" i="21"/>
  <c r="K258" i="21"/>
  <c r="M258" i="21"/>
  <c r="J258" i="21"/>
  <c r="F246" i="21"/>
  <c r="C246" i="21"/>
  <c r="D246" i="21"/>
  <c r="E246" i="21"/>
  <c r="H260" i="21"/>
  <c r="I259" i="21"/>
  <c r="M259" i="21" l="1"/>
  <c r="L259" i="21"/>
  <c r="J259" i="21"/>
  <c r="K259" i="21"/>
  <c r="C247" i="21"/>
  <c r="D247" i="21"/>
  <c r="F247" i="21"/>
  <c r="E247" i="21"/>
  <c r="H261" i="21"/>
  <c r="I260" i="21"/>
  <c r="A249" i="21"/>
  <c r="B248" i="21"/>
  <c r="F248" i="21" l="1"/>
  <c r="D248" i="21"/>
  <c r="C248" i="21"/>
  <c r="E248" i="21"/>
  <c r="A250" i="21"/>
  <c r="B249" i="21"/>
  <c r="K260" i="21"/>
  <c r="L260" i="21"/>
  <c r="M260" i="21"/>
  <c r="J260" i="21"/>
  <c r="H262" i="21"/>
  <c r="I261" i="21"/>
  <c r="C249" i="21" l="1"/>
  <c r="D249" i="21"/>
  <c r="F249" i="21"/>
  <c r="E249" i="21"/>
  <c r="A251" i="21"/>
  <c r="B250" i="21"/>
  <c r="K261" i="21"/>
  <c r="L261" i="21"/>
  <c r="M261" i="21"/>
  <c r="J261" i="21"/>
  <c r="H263" i="21"/>
  <c r="I262" i="21"/>
  <c r="F250" i="21" l="1"/>
  <c r="C250" i="21"/>
  <c r="D250" i="21"/>
  <c r="E250" i="21"/>
  <c r="A252" i="21"/>
  <c r="B251" i="21"/>
  <c r="L262" i="21"/>
  <c r="M262" i="21"/>
  <c r="K262" i="21"/>
  <c r="J262" i="21"/>
  <c r="H264" i="21"/>
  <c r="I263" i="21"/>
  <c r="C251" i="21" l="1"/>
  <c r="D251" i="21"/>
  <c r="F251" i="21"/>
  <c r="E251" i="21"/>
  <c r="A253" i="21"/>
  <c r="B252" i="21"/>
  <c r="K263" i="21"/>
  <c r="M263" i="21"/>
  <c r="L263" i="21"/>
  <c r="J263" i="21"/>
  <c r="H265" i="21"/>
  <c r="I264" i="21"/>
  <c r="H266" i="21" l="1"/>
  <c r="I265" i="21"/>
  <c r="F252" i="21"/>
  <c r="D252" i="21"/>
  <c r="C252" i="21"/>
  <c r="E252" i="21"/>
  <c r="A254" i="21"/>
  <c r="B253" i="21"/>
  <c r="K264" i="21"/>
  <c r="M264" i="21"/>
  <c r="J264" i="21"/>
  <c r="L264" i="21"/>
  <c r="C253" i="21" l="1"/>
  <c r="D253" i="21"/>
  <c r="F253" i="21"/>
  <c r="E253" i="21"/>
  <c r="A255" i="21"/>
  <c r="B254" i="21"/>
  <c r="K265" i="21"/>
  <c r="L265" i="21"/>
  <c r="M265" i="21"/>
  <c r="J265" i="21"/>
  <c r="H267" i="21"/>
  <c r="I266" i="21"/>
  <c r="F254" i="21" l="1"/>
  <c r="C254" i="21"/>
  <c r="D254" i="21"/>
  <c r="E254" i="21"/>
  <c r="A256" i="21"/>
  <c r="B255" i="21"/>
  <c r="L266" i="21"/>
  <c r="K266" i="21"/>
  <c r="M266" i="21"/>
  <c r="J266" i="21"/>
  <c r="H268" i="21"/>
  <c r="I267" i="21"/>
  <c r="M267" i="21" l="1"/>
  <c r="K267" i="21"/>
  <c r="J267" i="21"/>
  <c r="L267" i="21"/>
  <c r="C255" i="21"/>
  <c r="D255" i="21"/>
  <c r="F255" i="21"/>
  <c r="E255" i="21"/>
  <c r="B256" i="21"/>
  <c r="A257" i="21"/>
  <c r="H269" i="21"/>
  <c r="I268" i="21"/>
  <c r="K268" i="21" l="1"/>
  <c r="L268" i="21"/>
  <c r="M268" i="21"/>
  <c r="J268" i="21"/>
  <c r="H270" i="21"/>
  <c r="I269" i="21"/>
  <c r="A258" i="21"/>
  <c r="B257" i="21"/>
  <c r="F256" i="21"/>
  <c r="D256" i="21"/>
  <c r="C256" i="21"/>
  <c r="E256" i="21"/>
  <c r="A259" i="21" l="1"/>
  <c r="B258" i="21"/>
  <c r="K269" i="21"/>
  <c r="L269" i="21"/>
  <c r="J269" i="21"/>
  <c r="M269" i="21"/>
  <c r="C257" i="21"/>
  <c r="D257" i="21"/>
  <c r="F257" i="21"/>
  <c r="E257" i="21"/>
  <c r="H271" i="21"/>
  <c r="I270" i="21"/>
  <c r="L270" i="21" l="1"/>
  <c r="M270" i="21"/>
  <c r="K270" i="21"/>
  <c r="J270" i="21"/>
  <c r="H272" i="21"/>
  <c r="I271" i="21"/>
  <c r="F258" i="21"/>
  <c r="C258" i="21"/>
  <c r="D258" i="21"/>
  <c r="E258" i="21"/>
  <c r="A260" i="21"/>
  <c r="B259" i="21"/>
  <c r="K271" i="21" l="1"/>
  <c r="M271" i="21"/>
  <c r="L271" i="21"/>
  <c r="J271" i="21"/>
  <c r="H273" i="21"/>
  <c r="I272" i="21"/>
  <c r="C259" i="21"/>
  <c r="D259" i="21"/>
  <c r="F259" i="21"/>
  <c r="E259" i="21"/>
  <c r="B260" i="21"/>
  <c r="A261" i="21"/>
  <c r="M272" i="21" l="1"/>
  <c r="J272" i="21"/>
  <c r="K272" i="21"/>
  <c r="L272" i="21"/>
  <c r="H274" i="21"/>
  <c r="I273" i="21"/>
  <c r="B261" i="21"/>
  <c r="A262" i="21"/>
  <c r="F260" i="21"/>
  <c r="D260" i="21"/>
  <c r="E260" i="21"/>
  <c r="C260" i="21"/>
  <c r="A263" i="21" l="1"/>
  <c r="B262" i="21"/>
  <c r="C261" i="21"/>
  <c r="D261" i="21"/>
  <c r="F261" i="21"/>
  <c r="E261" i="21"/>
  <c r="K273" i="21"/>
  <c r="L273" i="21"/>
  <c r="M273" i="21"/>
  <c r="J273" i="21"/>
  <c r="H275" i="21"/>
  <c r="I274" i="21"/>
  <c r="L274" i="21" l="1"/>
  <c r="K274" i="21"/>
  <c r="M274" i="21"/>
  <c r="J274" i="21"/>
  <c r="H276" i="21"/>
  <c r="I275" i="21"/>
  <c r="F262" i="21"/>
  <c r="C262" i="21"/>
  <c r="D262" i="21"/>
  <c r="E262" i="21"/>
  <c r="B263" i="21"/>
  <c r="A264" i="21"/>
  <c r="M275" i="21" l="1"/>
  <c r="L275" i="21"/>
  <c r="K275" i="21"/>
  <c r="J275" i="21"/>
  <c r="H277" i="21"/>
  <c r="I276" i="21"/>
  <c r="A265" i="21"/>
  <c r="B264" i="21"/>
  <c r="C263" i="21"/>
  <c r="D263" i="21"/>
  <c r="F263" i="21"/>
  <c r="E263" i="21"/>
  <c r="F264" i="21" l="1"/>
  <c r="D264" i="21"/>
  <c r="C264" i="21"/>
  <c r="E264" i="21"/>
  <c r="A266" i="21"/>
  <c r="B265" i="21"/>
  <c r="K276" i="21"/>
  <c r="L276" i="21"/>
  <c r="M276" i="21"/>
  <c r="J276" i="21"/>
  <c r="H278" i="21"/>
  <c r="I277" i="21"/>
  <c r="C265" i="21" l="1"/>
  <c r="D265" i="21"/>
  <c r="F265" i="21"/>
  <c r="E265" i="21"/>
  <c r="A267" i="21"/>
  <c r="B266" i="21"/>
  <c r="K277" i="21"/>
  <c r="L277" i="21"/>
  <c r="M277" i="21"/>
  <c r="J277" i="21"/>
  <c r="H279" i="21"/>
  <c r="I278" i="21"/>
  <c r="F266" i="21" l="1"/>
  <c r="C266" i="21"/>
  <c r="D266" i="21"/>
  <c r="E266" i="21"/>
  <c r="B267" i="21"/>
  <c r="A268" i="21"/>
  <c r="L278" i="21"/>
  <c r="M278" i="21"/>
  <c r="K278" i="21"/>
  <c r="J278" i="21"/>
  <c r="H280" i="21"/>
  <c r="I279" i="21"/>
  <c r="A269" i="21" l="1"/>
  <c r="B268" i="21"/>
  <c r="C267" i="21"/>
  <c r="D267" i="21"/>
  <c r="F267" i="21"/>
  <c r="E267" i="21"/>
  <c r="K279" i="21"/>
  <c r="M279" i="21"/>
  <c r="L279" i="21"/>
  <c r="J279" i="21"/>
  <c r="H281" i="21"/>
  <c r="I280" i="21"/>
  <c r="K280" i="21" l="1"/>
  <c r="M280" i="21"/>
  <c r="J280" i="21"/>
  <c r="L280" i="21"/>
  <c r="H282" i="21"/>
  <c r="I281" i="21"/>
  <c r="F268" i="21"/>
  <c r="D268" i="21"/>
  <c r="C268" i="21"/>
  <c r="E268" i="21"/>
  <c r="A270" i="21"/>
  <c r="B269" i="21"/>
  <c r="K281" i="21" l="1"/>
  <c r="L281" i="21"/>
  <c r="M281" i="21"/>
  <c r="J281" i="21"/>
  <c r="H283" i="21"/>
  <c r="I282" i="21"/>
  <c r="C269" i="21"/>
  <c r="D269" i="21"/>
  <c r="F269" i="21"/>
  <c r="E269" i="21"/>
  <c r="B270" i="21"/>
  <c r="A271" i="21"/>
  <c r="L282" i="21" l="1"/>
  <c r="K282" i="21"/>
  <c r="J282" i="21"/>
  <c r="M282" i="21"/>
  <c r="H284" i="21"/>
  <c r="I283" i="21"/>
  <c r="B271" i="21"/>
  <c r="A272" i="21"/>
  <c r="F270" i="21"/>
  <c r="C270" i="21"/>
  <c r="D270" i="21"/>
  <c r="E270" i="21"/>
  <c r="B272" i="21" l="1"/>
  <c r="A273" i="21"/>
  <c r="M283" i="21"/>
  <c r="L283" i="21"/>
  <c r="J283" i="21"/>
  <c r="K283" i="21"/>
  <c r="C271" i="21"/>
  <c r="D271" i="21"/>
  <c r="F271" i="21"/>
  <c r="E271" i="21"/>
  <c r="H285" i="21"/>
  <c r="I284" i="21"/>
  <c r="H286" i="21" l="1"/>
  <c r="I285" i="21"/>
  <c r="K284" i="21"/>
  <c r="M284" i="21"/>
  <c r="L284" i="21"/>
  <c r="J284" i="21"/>
  <c r="B273" i="21"/>
  <c r="A274" i="21"/>
  <c r="F272" i="21"/>
  <c r="D272" i="21"/>
  <c r="C272" i="21"/>
  <c r="E272" i="21"/>
  <c r="C273" i="21" l="1"/>
  <c r="D273" i="21"/>
  <c r="F273" i="21"/>
  <c r="E273" i="21"/>
  <c r="A275" i="21"/>
  <c r="B274" i="21"/>
  <c r="K285" i="21"/>
  <c r="L285" i="21"/>
  <c r="M285" i="21"/>
  <c r="J285" i="21"/>
  <c r="H287" i="21"/>
  <c r="I286" i="21"/>
  <c r="F274" i="21" l="1"/>
  <c r="C274" i="21"/>
  <c r="D274" i="21"/>
  <c r="E274" i="21"/>
  <c r="A276" i="21"/>
  <c r="B275" i="21"/>
  <c r="L286" i="21"/>
  <c r="M286" i="21"/>
  <c r="K286" i="21"/>
  <c r="J286" i="21"/>
  <c r="H288" i="21"/>
  <c r="I287" i="21"/>
  <c r="C275" i="21" l="1"/>
  <c r="D275" i="21"/>
  <c r="F275" i="21"/>
  <c r="E275" i="21"/>
  <c r="A277" i="21"/>
  <c r="B276" i="21"/>
  <c r="L287" i="21"/>
  <c r="M287" i="21"/>
  <c r="K287" i="21"/>
  <c r="J287" i="21"/>
  <c r="H289" i="21"/>
  <c r="I288" i="21"/>
  <c r="F276" i="21" l="1"/>
  <c r="D276" i="21"/>
  <c r="E276" i="21"/>
  <c r="C276" i="21"/>
  <c r="A278" i="21"/>
  <c r="B277" i="21"/>
  <c r="H290" i="21"/>
  <c r="I289" i="21"/>
  <c r="M288" i="21"/>
  <c r="J288" i="21"/>
  <c r="K288" i="21"/>
  <c r="L288" i="21"/>
  <c r="K289" i="21" l="1"/>
  <c r="L289" i="21"/>
  <c r="M289" i="21"/>
  <c r="J289" i="21"/>
  <c r="H291" i="21"/>
  <c r="I290" i="21"/>
  <c r="C277" i="21"/>
  <c r="D277" i="21"/>
  <c r="F277" i="21"/>
  <c r="E277" i="21"/>
  <c r="A279" i="21"/>
  <c r="B278" i="21"/>
  <c r="K290" i="21" l="1"/>
  <c r="L290" i="21"/>
  <c r="M290" i="21"/>
  <c r="J290" i="21"/>
  <c r="H292" i="21"/>
  <c r="I291" i="21"/>
  <c r="F278" i="21"/>
  <c r="C278" i="21"/>
  <c r="D278" i="21"/>
  <c r="E278" i="21"/>
  <c r="A280" i="21"/>
  <c r="B279" i="21"/>
  <c r="M291" i="21" l="1"/>
  <c r="K291" i="21"/>
  <c r="J291" i="21"/>
  <c r="L291" i="21"/>
  <c r="H293" i="21"/>
  <c r="I292" i="21"/>
  <c r="C279" i="21"/>
  <c r="D279" i="21"/>
  <c r="F279" i="21"/>
  <c r="E279" i="21"/>
  <c r="A281" i="21"/>
  <c r="B280" i="21"/>
  <c r="K292" i="21" l="1"/>
  <c r="M292" i="21"/>
  <c r="J292" i="21"/>
  <c r="L292" i="21"/>
  <c r="H294" i="21"/>
  <c r="I293" i="21"/>
  <c r="F280" i="21"/>
  <c r="D280" i="21"/>
  <c r="C280" i="21"/>
  <c r="E280" i="21"/>
  <c r="B281" i="21"/>
  <c r="A282" i="21"/>
  <c r="K293" i="21" l="1"/>
  <c r="L293" i="21"/>
  <c r="M293" i="21"/>
  <c r="J293" i="21"/>
  <c r="H295" i="21"/>
  <c r="I294" i="21"/>
  <c r="A283" i="21"/>
  <c r="B282" i="21"/>
  <c r="C281" i="21"/>
  <c r="D281" i="21"/>
  <c r="F281" i="21"/>
  <c r="E281" i="21"/>
  <c r="L294" i="21" l="1"/>
  <c r="M294" i="21"/>
  <c r="K294" i="21"/>
  <c r="J294" i="21"/>
  <c r="F282" i="21"/>
  <c r="C282" i="21"/>
  <c r="D282" i="21"/>
  <c r="E282" i="21"/>
  <c r="A284" i="21"/>
  <c r="B283" i="21"/>
  <c r="H296" i="21"/>
  <c r="I295" i="21"/>
  <c r="L295" i="21" l="1"/>
  <c r="M295" i="21"/>
  <c r="K295" i="21"/>
  <c r="J295" i="21"/>
  <c r="H297" i="21"/>
  <c r="I296" i="21"/>
  <c r="C283" i="21"/>
  <c r="D283" i="21"/>
  <c r="F283" i="21"/>
  <c r="E283" i="21"/>
  <c r="A285" i="21"/>
  <c r="B284" i="21"/>
  <c r="J296" i="21" l="1"/>
  <c r="K296" i="21"/>
  <c r="L296" i="21"/>
  <c r="M296" i="21"/>
  <c r="H298" i="21"/>
  <c r="I297" i="21"/>
  <c r="F284" i="21"/>
  <c r="D284" i="21"/>
  <c r="C284" i="21"/>
  <c r="E284" i="21"/>
  <c r="A286" i="21"/>
  <c r="B285" i="21"/>
  <c r="K297" i="21" l="1"/>
  <c r="L297" i="21"/>
  <c r="J297" i="21"/>
  <c r="M297" i="21"/>
  <c r="H299" i="21"/>
  <c r="I298" i="21"/>
  <c r="C285" i="21"/>
  <c r="D285" i="21"/>
  <c r="F285" i="21"/>
  <c r="E285" i="21"/>
  <c r="A287" i="21"/>
  <c r="B286" i="21"/>
  <c r="K298" i="21" l="1"/>
  <c r="L298" i="21"/>
  <c r="J298" i="21"/>
  <c r="M298" i="21"/>
  <c r="F286" i="21"/>
  <c r="C286" i="21"/>
  <c r="D286" i="21"/>
  <c r="E286" i="21"/>
  <c r="H300" i="21"/>
  <c r="I299" i="21"/>
  <c r="A288" i="21"/>
  <c r="B287" i="21"/>
  <c r="C287" i="21" l="1"/>
  <c r="D287" i="21"/>
  <c r="F287" i="21"/>
  <c r="E287" i="21"/>
  <c r="A289" i="21"/>
  <c r="B288" i="21"/>
  <c r="M299" i="21"/>
  <c r="L299" i="21"/>
  <c r="J299" i="21"/>
  <c r="K299" i="21"/>
  <c r="H301" i="21"/>
  <c r="I300" i="21"/>
  <c r="F288" i="21" l="1"/>
  <c r="D288" i="21"/>
  <c r="C288" i="21"/>
  <c r="E288" i="21"/>
  <c r="A290" i="21"/>
  <c r="B289" i="21"/>
  <c r="K300" i="21"/>
  <c r="M300" i="21"/>
  <c r="L300" i="21"/>
  <c r="J300" i="21"/>
  <c r="H302" i="21"/>
  <c r="I301" i="21"/>
  <c r="C289" i="21" l="1"/>
  <c r="D289" i="21"/>
  <c r="F289" i="21"/>
  <c r="E289" i="21"/>
  <c r="B290" i="21"/>
  <c r="A291" i="21"/>
  <c r="H303" i="21"/>
  <c r="I302" i="21"/>
  <c r="K301" i="21"/>
  <c r="L301" i="21"/>
  <c r="M301" i="21"/>
  <c r="J301" i="21"/>
  <c r="L302" i="21" l="1"/>
  <c r="M302" i="21"/>
  <c r="K302" i="21"/>
  <c r="J302" i="21"/>
  <c r="H304" i="21"/>
  <c r="I303" i="21"/>
  <c r="A292" i="21"/>
  <c r="B291" i="21"/>
  <c r="F290" i="21"/>
  <c r="C290" i="21"/>
  <c r="D290" i="21"/>
  <c r="E290" i="21"/>
  <c r="L303" i="21" l="1"/>
  <c r="M303" i="21"/>
  <c r="K303" i="21"/>
  <c r="J303" i="21"/>
  <c r="C291" i="21"/>
  <c r="D291" i="21"/>
  <c r="F291" i="21"/>
  <c r="E291" i="21"/>
  <c r="B292" i="21"/>
  <c r="A293" i="21"/>
  <c r="H305" i="21"/>
  <c r="I304" i="21"/>
  <c r="M304" i="21" l="1"/>
  <c r="J304" i="21"/>
  <c r="K304" i="21"/>
  <c r="L304" i="21"/>
  <c r="H306" i="21"/>
  <c r="I305" i="21"/>
  <c r="B293" i="21"/>
  <c r="A294" i="21"/>
  <c r="F292" i="21"/>
  <c r="D292" i="21"/>
  <c r="E292" i="21"/>
  <c r="C292" i="21"/>
  <c r="C293" i="21" l="1"/>
  <c r="D293" i="21"/>
  <c r="F293" i="21"/>
  <c r="E293" i="21"/>
  <c r="K305" i="21"/>
  <c r="L305" i="21"/>
  <c r="M305" i="21"/>
  <c r="J305" i="21"/>
  <c r="A295" i="21"/>
  <c r="B294" i="21"/>
  <c r="H307" i="21"/>
  <c r="I306" i="21"/>
  <c r="K306" i="21" l="1"/>
  <c r="L306" i="21"/>
  <c r="M306" i="21"/>
  <c r="J306" i="21"/>
  <c r="H308" i="21"/>
  <c r="I307" i="21"/>
  <c r="F294" i="21"/>
  <c r="C294" i="21"/>
  <c r="D294" i="21"/>
  <c r="E294" i="21"/>
  <c r="A296" i="21"/>
  <c r="B295" i="21"/>
  <c r="M307" i="21" l="1"/>
  <c r="K307" i="21"/>
  <c r="J307" i="21"/>
  <c r="L307" i="21"/>
  <c r="H309" i="21"/>
  <c r="I308" i="21"/>
  <c r="C295" i="21"/>
  <c r="D295" i="21"/>
  <c r="F295" i="21"/>
  <c r="E295" i="21"/>
  <c r="A297" i="21"/>
  <c r="B296" i="21"/>
  <c r="K308" i="21" l="1"/>
  <c r="M308" i="21"/>
  <c r="J308" i="21"/>
  <c r="L308" i="21"/>
  <c r="F296" i="21"/>
  <c r="D296" i="21"/>
  <c r="C296" i="21"/>
  <c r="E296" i="21"/>
  <c r="H310" i="21"/>
  <c r="I309" i="21"/>
  <c r="A298" i="21"/>
  <c r="B297" i="21"/>
  <c r="C297" i="21" l="1"/>
  <c r="D297" i="21"/>
  <c r="F297" i="21"/>
  <c r="E297" i="21"/>
  <c r="A299" i="21"/>
  <c r="B298" i="21"/>
  <c r="K309" i="21"/>
  <c r="L309" i="21"/>
  <c r="J309" i="21"/>
  <c r="M309" i="21"/>
  <c r="H311" i="21"/>
  <c r="I310" i="21"/>
  <c r="F298" i="21" l="1"/>
  <c r="C298" i="21"/>
  <c r="D298" i="21"/>
  <c r="E298" i="21"/>
  <c r="A300" i="21"/>
  <c r="B299" i="21"/>
  <c r="L310" i="21"/>
  <c r="M310" i="21"/>
  <c r="K310" i="21"/>
  <c r="J310" i="21"/>
  <c r="H312" i="21"/>
  <c r="I311" i="21"/>
  <c r="C299" i="21" l="1"/>
  <c r="D299" i="21"/>
  <c r="F299" i="21"/>
  <c r="E299" i="21"/>
  <c r="L311" i="21"/>
  <c r="M311" i="21"/>
  <c r="K311" i="21"/>
  <c r="J311" i="21"/>
  <c r="A301" i="21"/>
  <c r="B300" i="21"/>
  <c r="H313" i="21"/>
  <c r="I312" i="21"/>
  <c r="J312" i="21" l="1"/>
  <c r="K312" i="21"/>
  <c r="L312" i="21"/>
  <c r="M312" i="21"/>
  <c r="H314" i="21"/>
  <c r="I313" i="21"/>
  <c r="F300" i="21"/>
  <c r="D300" i="21"/>
  <c r="C300" i="21"/>
  <c r="E300" i="21"/>
  <c r="A302" i="21"/>
  <c r="B301" i="21"/>
  <c r="K313" i="21" l="1"/>
  <c r="L313" i="21"/>
  <c r="J313" i="21"/>
  <c r="M313" i="21"/>
  <c r="H315" i="21"/>
  <c r="I314" i="21"/>
  <c r="C301" i="21"/>
  <c r="D301" i="21"/>
  <c r="E301" i="21"/>
  <c r="F301" i="21"/>
  <c r="A303" i="21"/>
  <c r="B302" i="21"/>
  <c r="K314" i="21" l="1"/>
  <c r="L314" i="21"/>
  <c r="J314" i="21"/>
  <c r="M314" i="21"/>
  <c r="H316" i="21"/>
  <c r="I315" i="21"/>
  <c r="F302" i="21"/>
  <c r="D302" i="21"/>
  <c r="C302" i="21"/>
  <c r="E302" i="21"/>
  <c r="A304" i="21"/>
  <c r="B303" i="21"/>
  <c r="M315" i="21" l="1"/>
  <c r="L315" i="21"/>
  <c r="J315" i="21"/>
  <c r="K315" i="21"/>
  <c r="H317" i="21"/>
  <c r="I316" i="21"/>
  <c r="C303" i="21"/>
  <c r="D303" i="21"/>
  <c r="E303" i="21"/>
  <c r="F303" i="21"/>
  <c r="A305" i="21"/>
  <c r="B304" i="21"/>
  <c r="F304" i="21" l="1"/>
  <c r="D304" i="21"/>
  <c r="E304" i="21"/>
  <c r="C304" i="21"/>
  <c r="K316" i="21"/>
  <c r="M316" i="21"/>
  <c r="L316" i="21"/>
  <c r="J316" i="21"/>
  <c r="H318" i="21"/>
  <c r="I317" i="21"/>
  <c r="A306" i="21"/>
  <c r="B305" i="21"/>
  <c r="C305" i="21" l="1"/>
  <c r="D305" i="21"/>
  <c r="E305" i="21"/>
  <c r="F305" i="21"/>
  <c r="H319" i="21"/>
  <c r="I318" i="21"/>
  <c r="A307" i="21"/>
  <c r="B306" i="21"/>
  <c r="K317" i="21"/>
  <c r="L317" i="21"/>
  <c r="M317" i="21"/>
  <c r="J317" i="21"/>
  <c r="A308" i="21" l="1"/>
  <c r="B307" i="21"/>
  <c r="L318" i="21"/>
  <c r="M318" i="21"/>
  <c r="K318" i="21"/>
  <c r="J318" i="21"/>
  <c r="F306" i="21"/>
  <c r="D306" i="21"/>
  <c r="C306" i="21"/>
  <c r="E306" i="21"/>
  <c r="H320" i="21"/>
  <c r="I319" i="21"/>
  <c r="H321" i="21" l="1"/>
  <c r="I320" i="21"/>
  <c r="L319" i="21"/>
  <c r="M319" i="21"/>
  <c r="J319" i="21"/>
  <c r="K319" i="21"/>
  <c r="C307" i="21"/>
  <c r="D307" i="21"/>
  <c r="E307" i="21"/>
  <c r="F307" i="21"/>
  <c r="A309" i="21"/>
  <c r="B308" i="21"/>
  <c r="F308" i="21" l="1"/>
  <c r="D308" i="21"/>
  <c r="C308" i="21"/>
  <c r="E308" i="21"/>
  <c r="H322" i="21"/>
  <c r="I321" i="21"/>
  <c r="A310" i="21"/>
  <c r="B309" i="21"/>
  <c r="M320" i="21"/>
  <c r="J320" i="21"/>
  <c r="K320" i="21"/>
  <c r="L320" i="21"/>
  <c r="K321" i="21" l="1"/>
  <c r="L321" i="21"/>
  <c r="M321" i="21"/>
  <c r="J321" i="21"/>
  <c r="C309" i="21"/>
  <c r="D309" i="21"/>
  <c r="E309" i="21"/>
  <c r="F309" i="21"/>
  <c r="A311" i="21"/>
  <c r="B310" i="21"/>
  <c r="H323" i="21"/>
  <c r="I322" i="21"/>
  <c r="K322" i="21" l="1"/>
  <c r="L322" i="21"/>
  <c r="M322" i="21"/>
  <c r="J322" i="21"/>
  <c r="H324" i="21"/>
  <c r="I323" i="21"/>
  <c r="F310" i="21"/>
  <c r="D310" i="21"/>
  <c r="C310" i="21"/>
  <c r="E310" i="21"/>
  <c r="A312" i="21"/>
  <c r="B311" i="21"/>
  <c r="M323" i="21" l="1"/>
  <c r="K323" i="21"/>
  <c r="J323" i="21"/>
  <c r="L323" i="21"/>
  <c r="C311" i="21"/>
  <c r="D311" i="21"/>
  <c r="E311" i="21"/>
  <c r="F311" i="21"/>
  <c r="H325" i="21"/>
  <c r="I324" i="21"/>
  <c r="A313" i="21"/>
  <c r="B312" i="21"/>
  <c r="A314" i="21" l="1"/>
  <c r="B313" i="21"/>
  <c r="K324" i="21"/>
  <c r="M324" i="21"/>
  <c r="J324" i="21"/>
  <c r="L324" i="21"/>
  <c r="F312" i="21"/>
  <c r="D312" i="21"/>
  <c r="E312" i="21"/>
  <c r="C312" i="21"/>
  <c r="H326" i="21"/>
  <c r="I325" i="21"/>
  <c r="K325" i="21" l="1"/>
  <c r="L325" i="21"/>
  <c r="M325" i="21"/>
  <c r="J325" i="21"/>
  <c r="H327" i="21"/>
  <c r="I326" i="21"/>
  <c r="C313" i="21"/>
  <c r="D313" i="21"/>
  <c r="E313" i="21"/>
  <c r="F313" i="21"/>
  <c r="A315" i="21"/>
  <c r="B314" i="21"/>
  <c r="L326" i="21" l="1"/>
  <c r="M326" i="21"/>
  <c r="K326" i="21"/>
  <c r="J326" i="21"/>
  <c r="H328" i="21"/>
  <c r="I327" i="21"/>
  <c r="F314" i="21"/>
  <c r="D314" i="21"/>
  <c r="C314" i="21"/>
  <c r="E314" i="21"/>
  <c r="A316" i="21"/>
  <c r="B315" i="21"/>
  <c r="L327" i="21" l="1"/>
  <c r="M327" i="21"/>
  <c r="K327" i="21"/>
  <c r="J327" i="21"/>
  <c r="H329" i="21"/>
  <c r="I328" i="21"/>
  <c r="C315" i="21"/>
  <c r="D315" i="21"/>
  <c r="E315" i="21"/>
  <c r="F315" i="21"/>
  <c r="A317" i="21"/>
  <c r="B316" i="21"/>
  <c r="F316" i="21" l="1"/>
  <c r="D316" i="21"/>
  <c r="C316" i="21"/>
  <c r="E316" i="21"/>
  <c r="J328" i="21"/>
  <c r="K328" i="21"/>
  <c r="L328" i="21"/>
  <c r="M328" i="21"/>
  <c r="H330" i="21"/>
  <c r="I329" i="21"/>
  <c r="A318" i="21"/>
  <c r="B317" i="21"/>
  <c r="C317" i="21" l="1"/>
  <c r="D317" i="21"/>
  <c r="E317" i="21"/>
  <c r="F317" i="21"/>
  <c r="A319" i="21"/>
  <c r="B318" i="21"/>
  <c r="K329" i="21"/>
  <c r="L329" i="21"/>
  <c r="J329" i="21"/>
  <c r="M329" i="21"/>
  <c r="H331" i="21"/>
  <c r="I330" i="21"/>
  <c r="F318" i="21" l="1"/>
  <c r="D318" i="21"/>
  <c r="C318" i="21"/>
  <c r="E318" i="21"/>
  <c r="B319" i="21"/>
  <c r="A320" i="21"/>
  <c r="K330" i="21"/>
  <c r="L330" i="21"/>
  <c r="J330" i="21"/>
  <c r="M330" i="21"/>
  <c r="H332" i="21"/>
  <c r="I331" i="21"/>
  <c r="A321" i="21" l="1"/>
  <c r="B320" i="21"/>
  <c r="C319" i="21"/>
  <c r="D319" i="21"/>
  <c r="E319" i="21"/>
  <c r="F319" i="21"/>
  <c r="M331" i="21"/>
  <c r="L331" i="21"/>
  <c r="J331" i="21"/>
  <c r="K331" i="21"/>
  <c r="H333" i="21"/>
  <c r="I332" i="21"/>
  <c r="K332" i="21" l="1"/>
  <c r="M332" i="21"/>
  <c r="L332" i="21"/>
  <c r="J332" i="21"/>
  <c r="H334" i="21"/>
  <c r="I333" i="21"/>
  <c r="F320" i="21"/>
  <c r="D320" i="21"/>
  <c r="E320" i="21"/>
  <c r="C320" i="21"/>
  <c r="A322" i="21"/>
  <c r="B321" i="21"/>
  <c r="K333" i="21" l="1"/>
  <c r="L333" i="21"/>
  <c r="M333" i="21"/>
  <c r="J333" i="21"/>
  <c r="H335" i="21"/>
  <c r="I334" i="21"/>
  <c r="C321" i="21"/>
  <c r="D321" i="21"/>
  <c r="E321" i="21"/>
  <c r="F321" i="21"/>
  <c r="A323" i="21"/>
  <c r="B322" i="21"/>
  <c r="L334" i="21" l="1"/>
  <c r="M334" i="21"/>
  <c r="K334" i="21"/>
  <c r="J334" i="21"/>
  <c r="H336" i="21"/>
  <c r="I335" i="21"/>
  <c r="F322" i="21"/>
  <c r="D322" i="21"/>
  <c r="C322" i="21"/>
  <c r="E322" i="21"/>
  <c r="A324" i="21"/>
  <c r="B323" i="21"/>
  <c r="A325" i="21" l="1"/>
  <c r="B324" i="21"/>
  <c r="L335" i="21"/>
  <c r="M335" i="21"/>
  <c r="J335" i="21"/>
  <c r="K335" i="21"/>
  <c r="H337" i="21"/>
  <c r="I336" i="21"/>
  <c r="C323" i="21"/>
  <c r="D323" i="21"/>
  <c r="E323" i="21"/>
  <c r="F323" i="21"/>
  <c r="M336" i="21" l="1"/>
  <c r="J336" i="21"/>
  <c r="K336" i="21"/>
  <c r="L336" i="21"/>
  <c r="H338" i="21"/>
  <c r="I337" i="21"/>
  <c r="F324" i="21"/>
  <c r="D324" i="21"/>
  <c r="C324" i="21"/>
  <c r="E324" i="21"/>
  <c r="A326" i="21"/>
  <c r="B325" i="21"/>
  <c r="K337" i="21" l="1"/>
  <c r="L337" i="21"/>
  <c r="M337" i="21"/>
  <c r="J337" i="21"/>
  <c r="H339" i="21"/>
  <c r="I338" i="21"/>
  <c r="C325" i="21"/>
  <c r="D325" i="21"/>
  <c r="E325" i="21"/>
  <c r="F325" i="21"/>
  <c r="A327" i="21"/>
  <c r="B326" i="21"/>
  <c r="K338" i="21" l="1"/>
  <c r="L338" i="21"/>
  <c r="M338" i="21"/>
  <c r="J338" i="21"/>
  <c r="H340" i="21"/>
  <c r="I339" i="21"/>
  <c r="F326" i="21"/>
  <c r="D326" i="21"/>
  <c r="C326" i="21"/>
  <c r="E326" i="21"/>
  <c r="A328" i="21"/>
  <c r="B327" i="21"/>
  <c r="M339" i="21" l="1"/>
  <c r="K339" i="21"/>
  <c r="J339" i="21"/>
  <c r="L339" i="21"/>
  <c r="H341" i="21"/>
  <c r="I340" i="21"/>
  <c r="C327" i="21"/>
  <c r="D327" i="21"/>
  <c r="E327" i="21"/>
  <c r="F327" i="21"/>
  <c r="A329" i="21"/>
  <c r="B328" i="21"/>
  <c r="A330" i="21" l="1"/>
  <c r="B329" i="21"/>
  <c r="K340" i="21"/>
  <c r="M340" i="21"/>
  <c r="J340" i="21"/>
  <c r="L340" i="21"/>
  <c r="H342" i="21"/>
  <c r="I341" i="21"/>
  <c r="F328" i="21"/>
  <c r="D328" i="21"/>
  <c r="E328" i="21"/>
  <c r="C328" i="21"/>
  <c r="H343" i="21" l="1"/>
  <c r="I342" i="21"/>
  <c r="K341" i="21"/>
  <c r="L341" i="21"/>
  <c r="J341" i="21"/>
  <c r="M341" i="21"/>
  <c r="C329" i="21"/>
  <c r="D329" i="21"/>
  <c r="E329" i="21"/>
  <c r="F329" i="21"/>
  <c r="A331" i="21"/>
  <c r="B330" i="21"/>
  <c r="F330" i="21" l="1"/>
  <c r="D330" i="21"/>
  <c r="C330" i="21"/>
  <c r="E330" i="21"/>
  <c r="A332" i="21"/>
  <c r="B331" i="21"/>
  <c r="L342" i="21"/>
  <c r="M342" i="21"/>
  <c r="K342" i="21"/>
  <c r="J342" i="21"/>
  <c r="H344" i="21"/>
  <c r="I343" i="21"/>
  <c r="C331" i="21" l="1"/>
  <c r="D331" i="21"/>
  <c r="E331" i="21"/>
  <c r="F331" i="21"/>
  <c r="A333" i="21"/>
  <c r="B332" i="21"/>
  <c r="L343" i="21"/>
  <c r="M343" i="21"/>
  <c r="K343" i="21"/>
  <c r="J343" i="21"/>
  <c r="H345" i="21"/>
  <c r="I344" i="21"/>
  <c r="F332" i="21" l="1"/>
  <c r="D332" i="21"/>
  <c r="C332" i="21"/>
  <c r="E332" i="21"/>
  <c r="A334" i="21"/>
  <c r="B333" i="21"/>
  <c r="J344" i="21"/>
  <c r="K344" i="21"/>
  <c r="L344" i="21"/>
  <c r="M344" i="21"/>
  <c r="H346" i="21"/>
  <c r="I345" i="21"/>
  <c r="C333" i="21" l="1"/>
  <c r="D333" i="21"/>
  <c r="E333" i="21"/>
  <c r="F333" i="21"/>
  <c r="A335" i="21"/>
  <c r="B334" i="21"/>
  <c r="K345" i="21"/>
  <c r="L345" i="21"/>
  <c r="J345" i="21"/>
  <c r="M345" i="21"/>
  <c r="H347" i="21"/>
  <c r="I346" i="21"/>
  <c r="H348" i="21" l="1"/>
  <c r="I347" i="21"/>
  <c r="F334" i="21"/>
  <c r="D334" i="21"/>
  <c r="C334" i="21"/>
  <c r="E334" i="21"/>
  <c r="A336" i="21"/>
  <c r="B335" i="21"/>
  <c r="K346" i="21"/>
  <c r="L346" i="21"/>
  <c r="J346" i="21"/>
  <c r="M346" i="21"/>
  <c r="A337" i="21" l="1"/>
  <c r="B336" i="21"/>
  <c r="C335" i="21"/>
  <c r="D335" i="21"/>
  <c r="E335" i="21"/>
  <c r="F335" i="21"/>
  <c r="M347" i="21"/>
  <c r="L347" i="21"/>
  <c r="J347" i="21"/>
  <c r="K347" i="21"/>
  <c r="H349" i="21"/>
  <c r="I348" i="21"/>
  <c r="H350" i="21" l="1"/>
  <c r="I349" i="21"/>
  <c r="K348" i="21"/>
  <c r="M348" i="21"/>
  <c r="L348" i="21"/>
  <c r="J348" i="21"/>
  <c r="F336" i="21"/>
  <c r="D336" i="21"/>
  <c r="E336" i="21"/>
  <c r="C336" i="21"/>
  <c r="A338" i="21"/>
  <c r="B337" i="21"/>
  <c r="C337" i="21" l="1"/>
  <c r="D337" i="21"/>
  <c r="E337" i="21"/>
  <c r="F337" i="21"/>
  <c r="A339" i="21"/>
  <c r="B338" i="21"/>
  <c r="K349" i="21"/>
  <c r="L349" i="21"/>
  <c r="M349" i="21"/>
  <c r="J349" i="21"/>
  <c r="H351" i="21"/>
  <c r="I350" i="21"/>
  <c r="F338" i="21" l="1"/>
  <c r="D338" i="21"/>
  <c r="C338" i="21"/>
  <c r="E338" i="21"/>
  <c r="A340" i="21"/>
  <c r="B339" i="21"/>
  <c r="L350" i="21"/>
  <c r="M350" i="21"/>
  <c r="K350" i="21"/>
  <c r="J350" i="21"/>
  <c r="H352" i="21"/>
  <c r="I351" i="21"/>
  <c r="C339" i="21" l="1"/>
  <c r="D339" i="21"/>
  <c r="E339" i="21"/>
  <c r="F339" i="21"/>
  <c r="A341" i="21"/>
  <c r="B340" i="21"/>
  <c r="L351" i="21"/>
  <c r="M351" i="21"/>
  <c r="J351" i="21"/>
  <c r="K351" i="21"/>
  <c r="H353" i="21"/>
  <c r="I352" i="21"/>
  <c r="F340" i="21" l="1"/>
  <c r="D340" i="21"/>
  <c r="C340" i="21"/>
  <c r="E340" i="21"/>
  <c r="A342" i="21"/>
  <c r="B341" i="21"/>
  <c r="M352" i="21"/>
  <c r="J352" i="21"/>
  <c r="K352" i="21"/>
  <c r="L352" i="21"/>
  <c r="H354" i="21"/>
  <c r="I353" i="21"/>
  <c r="C341" i="21" l="1"/>
  <c r="D341" i="21"/>
  <c r="E341" i="21"/>
  <c r="F341" i="21"/>
  <c r="A343" i="21"/>
  <c r="B342" i="21"/>
  <c r="K353" i="21"/>
  <c r="L353" i="21"/>
  <c r="M353" i="21"/>
  <c r="J353" i="21"/>
  <c r="H355" i="21"/>
  <c r="I354" i="21"/>
  <c r="F342" i="21" l="1"/>
  <c r="D342" i="21"/>
  <c r="C342" i="21"/>
  <c r="E342" i="21"/>
  <c r="A344" i="21"/>
  <c r="B343" i="21"/>
  <c r="K354" i="21"/>
  <c r="L354" i="21"/>
  <c r="M354" i="21"/>
  <c r="J354" i="21"/>
  <c r="H356" i="21"/>
  <c r="I355" i="21"/>
  <c r="C343" i="21" l="1"/>
  <c r="D343" i="21"/>
  <c r="E343" i="21"/>
  <c r="F343" i="21"/>
  <c r="A345" i="21"/>
  <c r="B344" i="21"/>
  <c r="M355" i="21"/>
  <c r="K355" i="21"/>
  <c r="J355" i="21"/>
  <c r="L355" i="21"/>
  <c r="H357" i="21"/>
  <c r="I356" i="21"/>
  <c r="F344" i="21" l="1"/>
  <c r="D344" i="21"/>
  <c r="E344" i="21"/>
  <c r="C344" i="21"/>
  <c r="A346" i="21"/>
  <c r="B345" i="21"/>
  <c r="K356" i="21"/>
  <c r="M356" i="21"/>
  <c r="J356" i="21"/>
  <c r="L356" i="21"/>
  <c r="H358" i="21"/>
  <c r="I357" i="21"/>
  <c r="C345" i="21" l="1"/>
  <c r="D345" i="21"/>
  <c r="E345" i="21"/>
  <c r="F345" i="21"/>
  <c r="A347" i="21"/>
  <c r="B346" i="21"/>
  <c r="M357" i="21"/>
  <c r="K357" i="21"/>
  <c r="L357" i="21"/>
  <c r="J357" i="21"/>
  <c r="H359" i="21"/>
  <c r="I358" i="21"/>
  <c r="F346" i="21" l="1"/>
  <c r="D346" i="21"/>
  <c r="C346" i="21"/>
  <c r="E346" i="21"/>
  <c r="B347" i="21"/>
  <c r="A348" i="21"/>
  <c r="L358" i="21"/>
  <c r="M358" i="21"/>
  <c r="K358" i="21"/>
  <c r="J358" i="21"/>
  <c r="H360" i="21"/>
  <c r="I359" i="21"/>
  <c r="B348" i="21" l="1"/>
  <c r="A349" i="21"/>
  <c r="C347" i="21"/>
  <c r="D347" i="21"/>
  <c r="E347" i="21"/>
  <c r="F347" i="21"/>
  <c r="L359" i="21"/>
  <c r="K359" i="21"/>
  <c r="M359" i="21"/>
  <c r="J359" i="21"/>
  <c r="H361" i="21"/>
  <c r="I360" i="21"/>
  <c r="J360" i="21" l="1"/>
  <c r="K360" i="21"/>
  <c r="M360" i="21"/>
  <c r="L360" i="21"/>
  <c r="H362" i="21"/>
  <c r="I361" i="21"/>
  <c r="A350" i="21"/>
  <c r="B349" i="21"/>
  <c r="F348" i="21"/>
  <c r="D348" i="21"/>
  <c r="C348" i="21"/>
  <c r="E348" i="21"/>
  <c r="K361" i="21" l="1"/>
  <c r="M361" i="21"/>
  <c r="J361" i="21"/>
  <c r="L361" i="21"/>
  <c r="C349" i="21"/>
  <c r="D349" i="21"/>
  <c r="E349" i="21"/>
  <c r="F349" i="21"/>
  <c r="A351" i="21"/>
  <c r="B350" i="21"/>
  <c r="H363" i="21"/>
  <c r="I362" i="21"/>
  <c r="K362" i="21" l="1"/>
  <c r="L362" i="21"/>
  <c r="J362" i="21"/>
  <c r="M362" i="21"/>
  <c r="H364" i="21"/>
  <c r="I363" i="21"/>
  <c r="F350" i="21"/>
  <c r="D350" i="21"/>
  <c r="C350" i="21"/>
  <c r="E350" i="21"/>
  <c r="A352" i="21"/>
  <c r="B351" i="21"/>
  <c r="M363" i="21" l="1"/>
  <c r="J363" i="21"/>
  <c r="K363" i="21"/>
  <c r="L363" i="21"/>
  <c r="H365" i="21"/>
  <c r="I364" i="21"/>
  <c r="C351" i="21"/>
  <c r="D351" i="21"/>
  <c r="E351" i="21"/>
  <c r="F351" i="21"/>
  <c r="A353" i="21"/>
  <c r="B352" i="21"/>
  <c r="M364" i="21" l="1"/>
  <c r="J364" i="21"/>
  <c r="K364" i="21"/>
  <c r="L364" i="21"/>
  <c r="H366" i="21"/>
  <c r="I365" i="21"/>
  <c r="F352" i="21"/>
  <c r="D352" i="21"/>
  <c r="E352" i="21"/>
  <c r="C352" i="21"/>
  <c r="A354" i="21"/>
  <c r="B353" i="21"/>
  <c r="K365" i="21" l="1"/>
  <c r="L365" i="21"/>
  <c r="M365" i="21"/>
  <c r="J365" i="21"/>
  <c r="H367" i="21"/>
  <c r="I366" i="21"/>
  <c r="C353" i="21"/>
  <c r="D353" i="21"/>
  <c r="E353" i="21"/>
  <c r="F353" i="21"/>
  <c r="A355" i="21"/>
  <c r="B354" i="21"/>
  <c r="L366" i="21" l="1"/>
  <c r="K366" i="21"/>
  <c r="J366" i="21"/>
  <c r="M366" i="21"/>
  <c r="H368" i="21"/>
  <c r="I368" i="21" s="1"/>
  <c r="I367" i="21"/>
  <c r="F354" i="21"/>
  <c r="D354" i="21"/>
  <c r="C354" i="21"/>
  <c r="E354" i="21"/>
  <c r="A356" i="21"/>
  <c r="B355" i="21"/>
  <c r="M367" i="21" l="1"/>
  <c r="K367" i="21"/>
  <c r="J367" i="21"/>
  <c r="L367" i="21"/>
  <c r="J368" i="21"/>
  <c r="K368" i="21"/>
  <c r="L368" i="21"/>
  <c r="M368" i="21"/>
  <c r="C355" i="21"/>
  <c r="D355" i="21"/>
  <c r="E355" i="21"/>
  <c r="F355" i="21"/>
  <c r="A357" i="21"/>
  <c r="B356" i="21"/>
  <c r="F356" i="21" l="1"/>
  <c r="D356" i="21"/>
  <c r="C356" i="21"/>
  <c r="E356" i="21"/>
  <c r="A358" i="21"/>
  <c r="B357" i="21"/>
  <c r="C357" i="21" l="1"/>
  <c r="D357" i="21"/>
  <c r="E357" i="21"/>
  <c r="F357" i="21"/>
  <c r="A359" i="21"/>
  <c r="B358" i="21"/>
  <c r="F358" i="21" l="1"/>
  <c r="D358" i="21"/>
  <c r="C358" i="21"/>
  <c r="E358" i="21"/>
  <c r="A360" i="21"/>
  <c r="B359" i="21"/>
  <c r="C359" i="21" l="1"/>
  <c r="D359" i="21"/>
  <c r="E359" i="21"/>
  <c r="F359" i="21"/>
  <c r="B360" i="21"/>
  <c r="A361" i="21"/>
  <c r="A362" i="21" l="1"/>
  <c r="B361" i="21"/>
  <c r="F360" i="21"/>
  <c r="D360" i="21"/>
  <c r="E360" i="21"/>
  <c r="C360" i="21"/>
  <c r="C361" i="21" l="1"/>
  <c r="D361" i="21"/>
  <c r="E361" i="21"/>
  <c r="F361" i="21"/>
  <c r="A363" i="21"/>
  <c r="B362" i="21"/>
  <c r="F362" i="21" l="1"/>
  <c r="D362" i="21"/>
  <c r="C362" i="21"/>
  <c r="E362" i="21"/>
  <c r="A364" i="21"/>
  <c r="B363" i="21"/>
  <c r="C363" i="21" l="1"/>
  <c r="D363" i="21"/>
  <c r="E363" i="21"/>
  <c r="F363" i="21"/>
  <c r="A365" i="21"/>
  <c r="B364" i="21"/>
  <c r="F364" i="21" l="1"/>
  <c r="D364" i="21"/>
  <c r="C364" i="21"/>
  <c r="E364" i="21"/>
  <c r="A366" i="21"/>
  <c r="B365" i="21"/>
  <c r="C365" i="21" l="1"/>
  <c r="D365" i="21"/>
  <c r="E365" i="21"/>
  <c r="F365" i="21"/>
  <c r="A367" i="21"/>
  <c r="B366" i="21"/>
  <c r="F366" i="21" l="1"/>
  <c r="D366" i="21"/>
  <c r="C366" i="21"/>
  <c r="E366" i="21"/>
  <c r="A368" i="21"/>
  <c r="B368" i="21" s="1"/>
  <c r="B367" i="21"/>
  <c r="C367" i="21" l="1"/>
  <c r="D367" i="21"/>
  <c r="E367" i="21"/>
  <c r="F367" i="21"/>
  <c r="F368"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<sst xmlns="http://schemas.openxmlformats.org/spreadsheetml/2006/main" count="5807" uniqueCount="1627">
  <si>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</si>
  <si>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</si>
  <si>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</si>
  <si>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</si>
  <si>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</si>
  <si>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</si>
  <si>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</si>
  <si>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</si>
  <si>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</si>
  <si>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</si>
  <si>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</si>
  <si>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</si>
  <si>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</si>
  <si>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</si>
  <si>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</si>
  <si>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</si>
  <si>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</si>
  <si>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</si>
  <si>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</si>
  <si>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</si>
  <si>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</si>
  <si>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</si>
  <si>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</si>
  <si>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</si>
  <si>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</si>
  <si>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</si>
  <si>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</si>
  <si>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</si>
  <si>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</si>
  <si>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</si>
  <si>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</si>
  <si>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</si>
  <si>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</si>
  <si>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</si>
  <si>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</si>
  <si>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</si>
  <si>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</si>
  <si>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</si>
  <si>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</si>
  <si>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</si>
  <si>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</si>
  <si>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</si>
  <si>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</si>
  <si>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</si>
  <si>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</si>
  <si>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</si>
  <si>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</si>
  <si>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</si>
  <si>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</si>
  <si>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</si>
  <si>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</si>
  <si>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</si>
  <si>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</si>
  <si>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</si>
  <si>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</si>
  <si>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</si>
  <si>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</si>
  <si>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</si>
  <si>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</si>
  <si>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</si>
  <si>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</si>
  <si>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</si>
  <si>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</si>
  <si>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</si>
  <si>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</si>
  <si>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</si>
  <si>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</si>
  <si>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</si>
  <si>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</si>
  <si>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</si>
  <si>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</si>
  <si>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</si>
  <si>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</si>
  <si>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</si>
  <si>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</si>
  <si>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</si>
  <si>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</si>
  <si>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</si>
  <si>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</si>
  <si>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</si>
  <si>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</si>
  <si>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</si>
  <si>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</si>
  <si>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</si>
  <si>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</si>
  <si>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</si>
  <si>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</si>
  <si>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</si>
  <si>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</si>
  <si>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</si>
  <si>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</si>
  <si>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</si>
  <si>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</si>
  <si>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</si>
  <si>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</si>
  <si>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</si>
  <si>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</si>
  <si>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</si>
  <si>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</si>
  <si>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</si>
  <si>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</si>
  <si>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</si>
  <si>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</si>
  <si>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</si>
  <si>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</si>
  <si>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</si>
  <si>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</si>
  <si>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</si>
  <si>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</si>
  <si>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</si>
  <si>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</si>
  <si>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</si>
  <si>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</si>
  <si>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</si>
  <si>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</si>
  <si>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</si>
  <si>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</si>
  <si>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</si>
  <si>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</si>
  <si>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</si>
  <si>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</si>
  <si>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</si>
  <si>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</si>
  <si>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</si>
  <si>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</si>
  <si>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</si>
  <si>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</si>
  <si>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</si>
  <si>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</si>
  <si>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</si>
  <si>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</si>
  <si>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</si>
  <si>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</si>
  <si>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</si>
  <si>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</si>
  <si>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</si>
  <si>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</si>
  <si>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</si>
  <si>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</si>
  <si>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</si>
  <si>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</si>
  <si>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</si>
  <si>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</si>
  <si>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</si>
  <si>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</si>
  <si>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</si>
  <si>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</si>
  <si>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</si>
  <si>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</si>
  <si>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</si>
  <si>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</si>
  <si>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</si>
  <si>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</si>
  <si>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</si>
  <si>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</si>
  <si>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</si>
  <si>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</si>
  <si>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</si>
  <si>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</si>
  <si>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</si>
  <si>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</si>
  <si>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</si>
  <si>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</si>
  <si>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</si>
  <si>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</si>
  <si>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</si>
  <si>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</si>
  <si>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</si>
  <si>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</si>
  <si>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</si>
  <si>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</si>
  <si>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</si>
  <si>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</si>
  <si>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</si>
  <si>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</si>
  <si>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</si>
  <si>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</si>
  <si>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</si>
  <si>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</si>
  <si>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</si>
  <si>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</si>
  <si>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</si>
  <si>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</si>
  <si>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</si>
  <si>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</si>
  <si>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</si>
  <si>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</si>
  <si>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</si>
  <si>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</si>
  <si>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</si>
  <si>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</si>
  <si>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</si>
  <si>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</si>
  <si>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</si>
  <si>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</si>
  <si>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</si>
  <si>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</si>
  <si>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</si>
  <si>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</si>
  <si>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</si>
  <si>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</si>
  <si>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</si>
  <si>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</si>
  <si>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</si>
  <si>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</si>
  <si>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</si>
  <si>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</si>
  <si>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</si>
  <si>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</si>
  <si>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</si>
  <si>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</si>
  <si>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</si>
  <si>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</si>
  <si>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</si>
  <si>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</si>
  <si>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</si>
  <si>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</si>
  <si>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</si>
  <si>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</si>
  <si>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</si>
  <si>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</si>
  <si>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</si>
  <si>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</si>
  <si>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</si>
  <si>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</si>
  <si>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</si>
  <si>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</si>
  <si>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</si>
  <si>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</si>
  <si>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</si>
  <si>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</si>
  <si>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</si>
  <si>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</si>
  <si>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</si>
  <si>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</si>
  <si>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</si>
  <si>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</si>
  <si>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</si>
  <si>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</si>
  <si>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</si>
  <si>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</si>
  <si>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</si>
  <si>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Account management can be a time-consuming part of an information system. Account reset capabilities, built into a system, can reduce burden on institutional support services.</t>
  </si>
  <si>
    <t>AAAI-07</t>
  </si>
  <si>
    <t>Describe plans to participate in InCommon or another eduGAIN-affiliated trust federation.</t>
  </si>
  <si>
    <t>List the entity IDs registered in the Additional Information column.</t>
  </si>
  <si>
    <t>AAAI-08</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</si>
  <si>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</si>
  <si>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</si>
  <si>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</si>
  <si>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</si>
  <si>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</si>
  <si>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</si>
  <si>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</si>
  <si>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</si>
  <si>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</si>
  <si>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</si>
  <si>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</si>
  <si>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</si>
  <si>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</si>
  <si>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</si>
  <si>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</si>
  <si>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</si>
  <si>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</si>
  <si>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</si>
  <si>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</si>
  <si>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</si>
  <si>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</si>
  <si>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</si>
  <si>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</si>
  <si>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</si>
  <si>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</si>
  <si>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</si>
  <si>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</si>
  <si>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</si>
  <si>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</si>
  <si>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</si>
  <si>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</si>
  <si>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</si>
  <si>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</si>
  <si>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</si>
  <si>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</si>
  <si>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</si>
  <si>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</si>
  <si>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</si>
  <si>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</si>
  <si>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</si>
  <si>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</si>
  <si>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</si>
  <si>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</si>
  <si>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</si>
  <si>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</si>
  <si>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</si>
  <si>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</si>
  <si>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</si>
  <si>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</si>
  <si>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</si>
  <si>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</si>
  <si>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</si>
  <si>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</si>
  <si>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</si>
  <si>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</si>
  <si>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</si>
  <si>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</si>
  <si>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</si>
  <si>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</si>
  <si>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</si>
  <si>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</si>
  <si>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</si>
  <si>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</si>
  <si>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</si>
  <si>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</si>
  <si>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</si>
  <si>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</si>
  <si>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</si>
  <si>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</si>
  <si>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</si>
  <si>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</si>
  <si>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</si>
  <si>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</si>
  <si>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</si>
  <si>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</si>
  <si>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</si>
  <si>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</si>
  <si>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</si>
  <si>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</si>
  <si>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</si>
  <si>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</si>
  <si>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</si>
  <si>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</si>
  <si>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</si>
  <si>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</si>
  <si>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</si>
  <si>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</si>
  <si>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</si>
  <si>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</si>
  <si>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</si>
  <si>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</si>
  <si>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</si>
  <si>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</si>
  <si>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</si>
  <si>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</si>
  <si>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</si>
  <si>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</si>
  <si>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</si>
  <si>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</si>
  <si>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</si>
  <si>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</si>
  <si>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</si>
  <si>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</si>
  <si>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</si>
  <si>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</si>
  <si>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</si>
  <si>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</si>
  <si>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</si>
  <si>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</si>
  <si>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</si>
  <si>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</si>
  <si>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</si>
  <si>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</si>
  <si>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</si>
  <si>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</si>
  <si>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</si>
  <si>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</si>
  <si>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</si>
  <si>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</si>
  <si>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</si>
  <si>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</si>
  <si>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</si>
  <si>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</si>
  <si>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</si>
  <si>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</si>
  <si>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</si>
  <si>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</si>
  <si>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</si>
  <si>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</si>
  <si>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</si>
  <si>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</si>
  <si>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</si>
  <si>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</si>
  <si>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</si>
  <si>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</si>
  <si>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</si>
  <si>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</si>
  <si>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</si>
  <si>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</si>
  <si>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</si>
  <si>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</si>
  <si>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</si>
  <si>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</si>
  <si>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</si>
  <si>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</si>
  <si>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</si>
  <si>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</si>
  <si>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</si>
  <si>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</si>
  <si>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</si>
  <si>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</si>
  <si>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</si>
  <si>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</si>
  <si>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</si>
  <si>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</si>
  <si>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</si>
  <si>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</si>
  <si>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</si>
  <si>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</si>
  <si>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</si>
  <si>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</si>
  <si>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</si>
  <si>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</si>
  <si>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</si>
  <si>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</si>
  <si>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</si>
  <si>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</si>
  <si>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</si>
  <si>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</si>
  <si>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</si>
  <si>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</si>
  <si>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</si>
  <si>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</si>
  <si>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</si>
  <si>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</si>
  <si>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</si>
  <si>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</si>
  <si>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</si>
  <si>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</si>
  <si>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</si>
  <si>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</si>
  <si>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</si>
  <si>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</si>
  <si>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</si>
  <si>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</si>
  <si>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</si>
  <si>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</si>
  <si>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</si>
  <si>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</si>
  <si>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</si>
  <si>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</si>
  <si>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</si>
  <si>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</si>
  <si>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</si>
  <si>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</si>
  <si>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</si>
  <si>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</si>
  <si>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</si>
  <si>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</si>
  <si>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</si>
  <si>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</si>
  <si>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</si>
  <si>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</si>
  <si>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</si>
  <si>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</si>
  <si>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</si>
  <si>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</si>
  <si>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</si>
  <si>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</si>
  <si>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</si>
  <si>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</si>
  <si>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</si>
  <si>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</si>
  <si>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</si>
  <si>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</si>
  <si>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</si>
  <si>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</si>
  <si>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</si>
  <si>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</si>
  <si>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</si>
  <si>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</si>
  <si>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</si>
  <si>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</si>
  <si>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</si>
  <si>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</si>
  <si>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</si>
  <si>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</si>
  <si>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</si>
  <si>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</si>
  <si>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</si>
  <si>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</si>
  <si>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</si>
  <si>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</si>
  <si>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</si>
  <si>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</si>
  <si>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</si>
  <si>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</si>
  <si>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</si>
  <si>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</si>
  <si>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</si>
  <si>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</si>
  <si>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</si>
  <si>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</si>
  <si>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</si>
  <si>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</si>
  <si>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</si>
  <si>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</si>
  <si>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</si>
  <si>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</si>
  <si>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</si>
  <si>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</si>
  <si>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</si>
  <si>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</si>
  <si>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</si>
  <si>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</si>
  <si>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</si>
  <si>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</si>
  <si>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</si>
  <si>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</si>
  <si>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</si>
  <si>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</si>
  <si>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</si>
  <si>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</si>
  <si>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</si>
  <si>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</si>
  <si>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</si>
  <si>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</si>
  <si>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</si>
  <si>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</si>
  <si>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</si>
  <si>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</si>
  <si>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</si>
  <si>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</si>
  <si>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</si>
  <si>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</si>
  <si>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</si>
  <si>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</si>
  <si>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</si>
  <si>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</si>
  <si>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</si>
  <si>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</si>
  <si>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</si>
  <si>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</si>
  <si>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</si>
  <si>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</si>
  <si>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</si>
  <si>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</si>
  <si>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</si>
  <si>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</si>
  <si>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</si>
  <si>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</si>
  <si>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</si>
  <si>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</si>
  <si>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</si>
  <si>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</si>
  <si>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</si>
  <si>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</si>
  <si>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</si>
  <si>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</si>
  <si>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</si>
  <si>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</si>
  <si>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</si>
  <si>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</si>
  <si>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</si>
  <si>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</si>
  <si>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</si>
  <si>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</si>
  <si>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</si>
  <si>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</si>
  <si>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</si>
  <si>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</si>
  <si>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</si>
  <si>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</si>
  <si>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</si>
  <si>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</si>
  <si>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</si>
  <si>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</si>
  <si>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</si>
  <si>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</si>
  <si>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</si>
  <si>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</si>
  <si>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</si>
  <si>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</si>
  <si>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</si>
  <si>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</si>
  <si>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</si>
  <si>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</si>
  <si>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</si>
  <si>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</si>
  <si>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</si>
  <si>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</si>
  <si>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</si>
  <si>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</si>
  <si>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</si>
  <si>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</si>
  <si>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</si>
  <si>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</si>
  <si>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</si>
  <si>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</si>
  <si>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</si>
  <si>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</si>
  <si>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</si>
  <si>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</si>
  <si>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</si>
  <si>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</si>
  <si>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</si>
  <si>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</si>
  <si>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</si>
  <si>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</si>
  <si>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</si>
  <si>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</si>
  <si>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</si>
  <si>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</si>
  <si>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</si>
  <si>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</si>
  <si>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</si>
  <si>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</si>
  <si>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</si>
  <si>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</si>
  <si>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</si>
  <si>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</si>
  <si>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</si>
  <si>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</si>
  <si>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</si>
  <si>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</si>
  <si>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</si>
  <si>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</si>
  <si>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</si>
  <si>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</si>
  <si>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</si>
  <si>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</si>
  <si>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</si>
  <si>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</si>
  <si>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</si>
  <si>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</si>
  <si>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</si>
  <si>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</si>
  <si>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</si>
  <si>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</si>
  <si>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</si>
  <si>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</si>
  <si>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</si>
  <si>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</si>
  <si>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</si>
  <si>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</si>
  <si>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</si>
  <si>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</si>
  <si>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</si>
  <si>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</si>
  <si>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</si>
  <si>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</si>
  <si>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</si>
  <si>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</si>
  <si>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</si>
  <si>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</si>
  <si>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</si>
  <si>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</si>
  <si>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</si>
  <si>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</si>
  <si>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</si>
  <si>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</si>
  <si>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</si>
  <si>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</si>
  <si>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</si>
  <si>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How long does the application keep access/change logs?</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</si>
  <si>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</si>
  <si>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</si>
  <si>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</si>
  <si>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</si>
  <si>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</si>
  <si>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</si>
  <si>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</si>
  <si>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</si>
  <si>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</si>
  <si>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</si>
  <si>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</si>
  <si>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</si>
  <si>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</si>
  <si>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</si>
  <si>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</si>
  <si>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</si>
  <si>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</si>
  <si>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</si>
  <si>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</si>
  <si>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</si>
  <si>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</si>
  <si>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</si>
  <si>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</si>
  <si>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</si>
  <si>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</si>
  <si>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</si>
  <si>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</si>
  <si>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</si>
  <si>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</si>
  <si>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</si>
  <si>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</si>
  <si>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</si>
  <si>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</si>
  <si>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</si>
  <si>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</si>
  <si>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</si>
  <si>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</si>
  <si>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</si>
  <si>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</si>
  <si>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</si>
  <si>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</si>
  <si>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</si>
  <si>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</si>
  <si>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</si>
  <si>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</si>
  <si>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</si>
  <si>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</si>
  <si>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</si>
  <si>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</si>
  <si>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</si>
  <si>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</si>
  <si>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</si>
  <si>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</si>
  <si>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</si>
  <si>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Are your remote actions and changes logged or otherwise visible to the campus? (IF YES to OPAP-06)</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</si>
  <si>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</si>
  <si>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</si>
  <si>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</si>
  <si>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</si>
  <si>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</si>
  <si>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</si>
  <si>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</si>
  <si>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</si>
  <si>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</si>
  <si>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</si>
  <si>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</si>
  <si>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</si>
  <si>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</si>
  <si>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</si>
  <si>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</si>
  <si>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</si>
  <si>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</si>
  <si>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</si>
  <si>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</si>
  <si>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</si>
  <si>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</si>
  <si>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</si>
  <si>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</si>
  <si>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</si>
  <si>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</si>
  <si>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</si>
  <si>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</si>
  <si>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</si>
  <si>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</si>
  <si>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</si>
  <si>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</si>
  <si>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</si>
  <si>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</si>
  <si>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</si>
  <si>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</si>
  <si>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</si>
  <si>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</si>
  <si>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</si>
  <si>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</si>
  <si>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</si>
  <si>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</si>
  <si>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</si>
  <si>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</si>
  <si>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</si>
  <si>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</si>
  <si>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</si>
  <si>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</si>
  <si>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</si>
  <si>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</si>
  <si>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</si>
  <si>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</si>
  <si>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</si>
  <si>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</si>
  <si>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</si>
  <si>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</si>
  <si>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</si>
  <si>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</si>
  <si>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</si>
  <si>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</si>
  <si>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</si>
  <si>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</si>
  <si>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</si>
  <si>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</si>
  <si>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</si>
  <si>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</si>
  <si>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</si>
  <si>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</si>
  <si>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</si>
  <si>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</si>
  <si>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</si>
  <si>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</si>
  <si>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</si>
  <si>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</si>
  <si>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</si>
  <si>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</si>
  <si>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</si>
  <si>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</si>
  <si>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</si>
  <si>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</si>
  <si>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</si>
  <si>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</si>
  <si>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</si>
  <si>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</si>
  <si>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</si>
  <si>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</si>
  <si>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</si>
  <si>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</si>
  <si>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</si>
  <si>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</si>
  <si>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</si>
  <si>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</si>
  <si>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</si>
  <si>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</si>
  <si>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</si>
  <si>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</si>
  <si>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</si>
  <si>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</si>
  <si>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</si>
  <si>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</si>
  <si>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</si>
  <si>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</si>
  <si>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</si>
  <si>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</si>
  <si>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</si>
  <si>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</si>
  <si>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</si>
  <si>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</si>
  <si>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</si>
  <si>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</si>
  <si>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</si>
  <si>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</si>
  <si>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</si>
  <si>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</si>
  <si>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</si>
  <si>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</si>
  <si>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</si>
  <si>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</si>
  <si>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</si>
  <si>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</si>
  <si>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</si>
  <si>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</si>
  <si>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</si>
  <si>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</si>
  <si>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</si>
  <si>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</si>
  <si>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</si>
  <si>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</si>
  <si>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</si>
  <si>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</si>
  <si>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</si>
  <si>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</si>
  <si>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</si>
  <si>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</si>
  <si>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</si>
  <si>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</si>
  <si>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</si>
  <si>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</si>
  <si>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</si>
  <si>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</si>
  <si>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</si>
  <si>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</si>
  <si>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</si>
  <si>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</si>
  <si>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</si>
  <si>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</si>
  <si>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</si>
  <si>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</si>
  <si>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</si>
  <si>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</si>
  <si>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</si>
  <si>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</si>
  <si>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</si>
  <si>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</si>
  <si>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</si>
  <si>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</si>
  <si>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</si>
  <si>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</si>
  <si>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</si>
  <si>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</si>
  <si>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</si>
  <si>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</si>
  <si>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</si>
  <si>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</si>
  <si>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</si>
  <si>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</si>
  <si>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</si>
  <si>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</si>
  <si>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</si>
  <si>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</si>
  <si>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</si>
  <si>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</si>
  <si>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</si>
  <si>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</si>
  <si>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</si>
  <si>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</si>
  <si>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</si>
  <si>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</si>
  <si>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</si>
  <si>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</si>
  <si>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</si>
  <si>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</si>
  <si>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</si>
  <si>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</si>
  <si>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</si>
  <si>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</si>
  <si>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</si>
  <si>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</si>
  <si>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</si>
  <si>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</si>
  <si>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</si>
  <si>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</si>
  <si>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</si>
  <si>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</si>
  <si>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</si>
  <si>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</si>
  <si>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</si>
  <si>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</si>
  <si>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</si>
  <si>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</si>
  <si>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</si>
  <si>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</si>
  <si>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</si>
  <si>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</si>
  <si>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</si>
  <si>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</si>
  <si>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</si>
  <si>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</si>
  <si>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</si>
  <si>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</si>
  <si>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</si>
  <si>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</si>
  <si>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</si>
  <si>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</si>
  <si>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</si>
  <si>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</si>
  <si>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</si>
  <si>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</si>
  <si>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</si>
  <si>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</si>
  <si>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</si>
  <si>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</si>
  <si>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</si>
  <si>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</si>
  <si>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</si>
  <si>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</si>
  <si>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</si>
  <si>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</si>
  <si>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</si>
  <si>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</si>
  <si>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</si>
  <si>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</si>
  <si>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</si>
  <si>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</si>
  <si>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</si>
  <si>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</si>
  <si>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</si>
  <si>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</si>
  <si>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</si>
  <si>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</si>
  <si>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</si>
  <si>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</si>
  <si>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</si>
  <si>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</si>
  <si>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</si>
  <si>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</si>
  <si>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</si>
  <si>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</si>
  <si>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</si>
  <si>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</si>
  <si>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</si>
  <si>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</si>
  <si>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</si>
  <si>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</si>
  <si>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</si>
  <si>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</si>
  <si>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</si>
  <si>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</si>
  <si>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</si>
  <si>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</si>
  <si>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</si>
  <si>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</si>
  <si>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</si>
  <si>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</si>
  <si>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</si>
  <si>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</si>
  <si>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</si>
  <si>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</si>
  <si>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</si>
  <si>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</si>
  <si>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</si>
  <si>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</si>
  <si>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</si>
  <si>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</si>
  <si>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</si>
  <si>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</si>
  <si>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</si>
  <si>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</si>
  <si>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</si>
  <si>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</si>
  <si>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</si>
  <si>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</si>
  <si>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</si>
  <si>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</si>
  <si>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</si>
  <si>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</si>
  <si>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</si>
  <si>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</si>
  <si>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</si>
  <si>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</si>
  <si>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</si>
  <si>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</si>
  <si>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</si>
  <si>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</si>
  <si>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</si>
  <si>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</si>
  <si>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</si>
  <si>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</si>
  <si>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</si>
  <si>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</si>
  <si>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</si>
  <si>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</si>
  <si>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</si>
  <si>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</si>
  <si>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</si>
  <si>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</si>
  <si>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</si>
  <si>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</si>
  <si>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</si>
  <si>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</si>
  <si>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</si>
  <si>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</si>
  <si>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</si>
  <si>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</si>
  <si>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</si>
  <si>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</si>
  <si>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</si>
  <si>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</si>
  <si>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</si>
  <si>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</si>
  <si>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</si>
  <si>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</si>
  <si>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</si>
  <si>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</si>
  <si>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</si>
  <si>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</si>
  <si>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</si>
  <si>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</si>
  <si>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</si>
  <si>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</si>
  <si>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</si>
  <si>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</si>
  <si>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</si>
  <si>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</si>
  <si>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</si>
  <si>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</si>
  <si>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</si>
  <si>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</si>
  <si>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</si>
  <si>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</si>
  <si>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</si>
  <si>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</si>
  <si>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</si>
  <si>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</si>
  <si>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</si>
  <si>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</si>
  <si>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</si>
  <si>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</si>
  <si>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</si>
  <si>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</si>
  <si>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</si>
  <si>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</si>
  <si>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solution support local authentication protocols for user and administrator authentication?*</t>
  </si>
  <si>
    <t>Can you enforce password/passphrase complexity requirements (provided by the institution)?*</t>
  </si>
  <si>
    <t>Does the system have password complexity or length limitations and/or restrictions?*</t>
  </si>
  <si>
    <t>Do you have documented password/passphrase reset procedures that are currently implemented in the system and/or customer support?*</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</si>
  <si>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</si>
  <si>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</si>
  <si>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</si>
  <si>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</si>
  <si>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</si>
  <si>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</si>
  <si>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</si>
  <si>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</si>
  <si>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</si>
  <si>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</si>
  <si>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</si>
  <si>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</si>
  <si>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</si>
  <si>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</si>
  <si>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</si>
  <si>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</si>
  <si>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</si>
  <si>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</si>
  <si>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</si>
  <si>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</si>
  <si>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</si>
  <si>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</si>
  <si>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</si>
  <si>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</si>
  <si>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</si>
  <si>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</si>
  <si>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</si>
  <si>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</si>
  <si>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</si>
  <si>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</si>
  <si>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</si>
  <si>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</si>
  <si>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</si>
  <si>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</si>
  <si>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</si>
  <si>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</si>
  <si>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</si>
  <si>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</si>
  <si>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</si>
  <si>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</si>
  <si>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</si>
  <si>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</si>
  <si>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</si>
  <si>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</si>
  <si>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</si>
  <si>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</si>
  <si>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</si>
  <si>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</si>
  <si>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</si>
  <si>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</si>
  <si>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</si>
  <si>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</si>
  <si>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</si>
  <si>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</si>
  <si>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</si>
  <si>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</si>
  <si>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</si>
  <si>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</si>
  <si>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</si>
  <si>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</si>
  <si>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</si>
  <si>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</si>
  <si>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</si>
  <si>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</si>
  <si>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</si>
  <si>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</si>
  <si>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</si>
  <si>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</si>
  <si>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</si>
  <si>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</si>
  <si>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</si>
  <si>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</si>
  <si>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</si>
  <si>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</si>
  <si>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</si>
  <si>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</si>
  <si>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</si>
  <si>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</si>
  <si>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</si>
  <si>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</si>
  <si>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</si>
  <si>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</si>
  <si>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</si>
  <si>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</si>
  <si>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</si>
  <si>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</si>
  <si>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</si>
  <si>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</si>
  <si>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</si>
  <si>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If you don't support SSO, does your application and/or user frontend/portal support multifactor authentication (e.g., Duo, Google Authenticator, OTP, etc.)?</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</si>
  <si>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</si>
  <si>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</si>
  <si>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</si>
  <si>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</si>
  <si>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</si>
  <si>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</si>
  <si>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</si>
  <si>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</si>
  <si>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</si>
  <si>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</si>
  <si>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</si>
  <si>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</si>
  <si>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</si>
  <si>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</si>
  <si>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</si>
  <si>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</si>
  <si>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</si>
  <si>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</si>
  <si>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</si>
  <si>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</si>
  <si>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</si>
  <si>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</si>
  <si>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</si>
  <si>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</si>
  <si>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</si>
  <si>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</si>
  <si>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</si>
  <si>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</si>
  <si>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</si>
  <si>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</si>
  <si>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</si>
  <si>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</si>
  <si>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</si>
  <si>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</si>
  <si>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</si>
  <si>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</si>
  <si>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</si>
  <si>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</si>
  <si>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</si>
  <si>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</si>
  <si>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</si>
  <si>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</si>
  <si>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</si>
  <si>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</si>
  <si>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</si>
  <si>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</si>
  <si>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</si>
  <si>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</si>
  <si>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</si>
  <si>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</si>
  <si>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</si>
  <si>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</si>
  <si>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</si>
  <si>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</si>
  <si>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</si>
  <si>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</si>
  <si>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</si>
  <si>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</si>
  <si>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</si>
  <si>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</si>
  <si>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</si>
  <si>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</si>
  <si>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</si>
  <si>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</si>
  <si>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</si>
  <si>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</si>
  <si>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</si>
  <si>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</si>
  <si>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</si>
  <si>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</si>
  <si>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</si>
  <si>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</si>
  <si>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</si>
  <si>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</si>
  <si>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</si>
  <si>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</si>
  <si>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</si>
  <si>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</si>
  <si>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</si>
  <si>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</si>
  <si>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</si>
  <si>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</si>
  <si>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</si>
  <si>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</si>
  <si>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</si>
  <si>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</si>
  <si>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</si>
  <si>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</si>
  <si>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</si>
  <si>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</si>
  <si>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</si>
  <si>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</si>
  <si>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</si>
  <si>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</si>
  <si>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</si>
  <si>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</si>
  <si>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</si>
  <si>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</si>
  <si>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</si>
  <si>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</si>
  <si>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</si>
  <si>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</si>
  <si>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</si>
  <si>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</si>
  <si>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</si>
  <si>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</si>
  <si>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</si>
  <si>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</si>
  <si>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</si>
  <si>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</si>
  <si>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</si>
  <si>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</si>
  <si>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</si>
  <si>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</si>
  <si>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</si>
  <si>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</si>
  <si>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</si>
  <si>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</si>
  <si>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</si>
  <si>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</si>
  <si>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</si>
  <si>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</si>
  <si>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</si>
  <si>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</si>
  <si>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</si>
  <si>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</si>
  <si>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</si>
  <si>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</si>
  <si>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</si>
  <si>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</si>
  <si>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</si>
  <si>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</si>
  <si>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</si>
  <si>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</si>
  <si>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</si>
  <si>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</si>
  <si>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</si>
  <si>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</si>
  <si>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</si>
  <si>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</si>
  <si>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</si>
  <si>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</si>
  <si>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</si>
  <si>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</si>
  <si>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</si>
  <si>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</si>
  <si>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</si>
  <si>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</si>
  <si>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</si>
  <si>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</si>
  <si>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</si>
  <si>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</si>
  <si>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</si>
  <si>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</si>
  <si>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</si>
  <si>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</si>
  <si>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</si>
  <si>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</si>
  <si>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</si>
  <si>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</si>
  <si>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</si>
  <si>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</si>
  <si>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</si>
  <si>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</si>
  <si>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</si>
  <si>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</si>
  <si>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</si>
  <si>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</si>
  <si>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</si>
  <si>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</si>
  <si>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</si>
  <si>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</si>
  <si>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</si>
  <si>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</si>
  <si>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</si>
  <si>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</si>
  <si>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</si>
  <si>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</si>
  <si>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</si>
  <si>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</si>
  <si>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</si>
  <si>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</si>
  <si>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</si>
  <si>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</si>
  <si>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</si>
  <si>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</si>
  <si>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</si>
  <si>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</si>
  <si>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</si>
  <si>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</si>
  <si>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</si>
  <si>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</si>
  <si>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</si>
  <si>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</si>
  <si>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</si>
  <si>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</si>
  <si>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</si>
  <si>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</si>
  <si>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</si>
  <si>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</si>
  <si>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The purpose of this question is understand the solution provider's authentication infrastructure so that additional questions can be formulated for the institution's use case.</t>
  </si>
  <si>
    <t>Many institutions have a policy focused on passwords/passphrases, and this question confirms the capacity of a solution provider's solution to comply.</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</si>
  <si>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</si>
  <si>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</si>
  <si>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</si>
  <si>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</si>
  <si>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</si>
  <si>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</si>
  <si>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</si>
  <si>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</si>
  <si>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</si>
  <si>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</si>
  <si>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</si>
  <si>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</si>
  <si>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</si>
  <si>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</si>
  <si>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</si>
  <si>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</si>
  <si>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</si>
  <si>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</si>
  <si>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</si>
  <si>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</si>
  <si>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</si>
  <si>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</si>
  <si>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</si>
  <si>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</si>
  <si>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</si>
  <si>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</si>
  <si>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</si>
  <si>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</si>
  <si>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</si>
  <si>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</si>
  <si>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</si>
  <si>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</si>
  <si>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</si>
  <si>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</si>
  <si>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</si>
  <si>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</si>
  <si>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</si>
  <si>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</si>
  <si>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</si>
  <si>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</si>
  <si>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</si>
  <si>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</si>
  <si>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</si>
  <si>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</si>
  <si>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</si>
  <si>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</si>
  <si>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</si>
  <si>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</si>
  <si>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</si>
  <si>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</si>
  <si>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</si>
  <si>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</si>
  <si>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</si>
  <si>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</si>
  <si>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</si>
  <si>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</si>
  <si>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</si>
  <si>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</si>
  <si>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</si>
  <si>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</si>
  <si>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</si>
  <si>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</si>
  <si>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</si>
  <si>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</si>
  <si>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</si>
  <si>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</si>
  <si>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</si>
  <si>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</si>
  <si>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</si>
  <si>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</si>
  <si>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</si>
  <si>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</si>
  <si>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</si>
  <si>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</si>
  <si>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</si>
  <si>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</si>
  <si>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</si>
  <si>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</si>
  <si>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</si>
  <si>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</si>
  <si>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</si>
  <si>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</si>
  <si>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</si>
  <si>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</si>
  <si>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</si>
  <si>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</si>
  <si>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</si>
  <si>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</si>
  <si>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</si>
  <si>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</si>
  <si>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</si>
  <si>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</si>
  <si>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</si>
  <si>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</si>
  <si>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</si>
  <si>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</si>
  <si>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</si>
  <si>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</si>
  <si>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</si>
  <si>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</si>
  <si>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</si>
  <si>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</si>
  <si>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</si>
  <si>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</si>
  <si>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</si>
  <si>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</si>
  <si>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</si>
  <si>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</si>
  <si>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</si>
  <si>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</si>
  <si>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</si>
  <si>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</si>
  <si>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</si>
  <si>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</si>
  <si>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</si>
  <si>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</si>
  <si>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</si>
  <si>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</si>
  <si>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</si>
  <si>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</si>
  <si>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</si>
  <si>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</si>
  <si>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</si>
  <si>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</si>
  <si>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</si>
  <si>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</si>
  <si>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</si>
  <si>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</si>
  <si>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</si>
  <si>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</si>
  <si>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</si>
  <si>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</si>
  <si>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</si>
  <si>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</si>
  <si>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</si>
  <si>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</si>
  <si>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</si>
  <si>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</si>
  <si>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</si>
  <si>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</si>
  <si>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</si>
  <si>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</si>
  <si>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</si>
  <si>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</si>
  <si>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</si>
  <si>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</si>
  <si>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</si>
  <si>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</si>
  <si>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</si>
  <si>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</si>
  <si>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</si>
  <si>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</si>
  <si>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</si>
  <si>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</si>
  <si>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</si>
  <si>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</si>
  <si>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</si>
  <si>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</si>
  <si>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</si>
  <si>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</si>
  <si>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</si>
  <si>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</si>
  <si>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</si>
  <si>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</si>
  <si>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</si>
  <si>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</si>
  <si>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</si>
  <si>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</si>
  <si>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</si>
  <si>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</si>
  <si>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</si>
  <si>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</si>
  <si>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</si>
  <si>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</si>
  <si>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Is any institutional data retained in the AI processing?*</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</si>
  <si>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</si>
  <si>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</si>
  <si>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</si>
  <si>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</si>
  <si>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</si>
  <si>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</si>
  <si>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</si>
  <si>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</si>
  <si>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</si>
  <si>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</si>
  <si>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</si>
  <si>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</si>
  <si>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</si>
  <si>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</si>
  <si>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</si>
  <si>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</si>
  <si>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</si>
  <si>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</si>
  <si>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</si>
  <si>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</si>
  <si>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</si>
  <si>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</si>
  <si>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</si>
  <si>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</si>
  <si>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</si>
  <si>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</si>
  <si>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</si>
  <si>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</si>
  <si>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</si>
  <si>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</si>
  <si>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</si>
  <si>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</si>
  <si>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</si>
  <si>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</si>
  <si>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</si>
  <si>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</si>
  <si>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</si>
  <si>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</si>
  <si>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</si>
  <si>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</si>
  <si>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</si>
  <si>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</si>
  <si>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</si>
  <si>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</si>
  <si>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</si>
  <si>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</si>
  <si>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</si>
  <si>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</si>
  <si>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</si>
  <si>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</si>
  <si>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</si>
  <si>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</si>
  <si>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</si>
  <si>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</si>
  <si>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</si>
  <si>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</si>
  <si>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</si>
  <si>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</si>
  <si>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</si>
  <si>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</si>
  <si>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</si>
  <si>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</si>
  <si>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</si>
  <si>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</si>
  <si>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</si>
  <si>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</si>
  <si>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</si>
  <si>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</si>
  <si>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</si>
  <si>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</si>
  <si>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</si>
  <si>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</si>
  <si>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</si>
  <si>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</si>
  <si>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</si>
  <si>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</si>
  <si>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</si>
  <si>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</si>
  <si>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</si>
  <si>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</si>
  <si>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</si>
  <si>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</si>
  <si>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</si>
  <si>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</si>
  <si>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</si>
  <si>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</si>
  <si>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</si>
  <si>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</si>
  <si>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</si>
  <si>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</si>
  <si>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</si>
  <si>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</si>
  <si>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</si>
  <si>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Are you offering either a product or platform, as opposed to only offering a service</t>
  </si>
  <si>
    <t>Critical Importance/Lite Score</t>
  </si>
  <si>
    <t>Critical Importance Questions (Lite Review Questions)</t>
  </si>
  <si>
    <t xml:space="preserve">4. For instructions on how to do a "HECVAT Lite" evaluation, please visit educause.edu/HECVAT. </t>
  </si>
  <si>
    <t>Version 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</si>
</sst>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7"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51">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21" fillId="0" borderId="2" xfId="0" applyNumberFormat="1" applyFont="1" applyFill="1" applyBorder="1" applyAlignment="1">
      <alignment vertical="center"/>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19" fillId="3" borderId="3" xfId="0" applyNumberFormat="1" applyFont="1" applyFill="1" applyBorder="1" applyAlignment="1">
      <alignment horizontal="center"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16" fillId="0" borderId="1" xfId="0" applyNumberFormat="1" applyFont="1" applyFill="1" applyBorder="1" applyAlignment="1">
      <alignment vertical="center"/>
    </xf>
    <xf numFmtId="0" fontId="29" fillId="11" borderId="3" xfId="0" applyFont="1" applyFill="1" applyBorder="1" applyAlignment="1">
      <alignment vertical="center" wrapText="1"/>
    </xf>
    <xf numFmtId="0" fontId="29" fillId="0" borderId="2" xfId="0" applyNumberFormat="1" applyFont="1" applyFill="1" applyBorder="1" applyAlignment="1">
      <alignment vertical="center"/>
    </xf>
    <xf numFmtId="0" fontId="29" fillId="0" borderId="1" xfId="0" applyNumberFormat="1" applyFont="1" applyFill="1" applyBorder="1" applyAlignment="1">
      <alignment vertical="center"/>
    </xf>
    <xf numFmtId="0" fontId="21" fillId="0" borderId="3" xfId="0" applyNumberFormat="1" applyFont="1" applyFill="1" applyBorder="1" applyAlignment="1">
      <alignment vertical="center"/>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3"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0" fontId="19" fillId="3" borderId="27" xfId="0" applyNumberFormat="1" applyFont="1" applyFill="1" applyBorder="1" applyAlignment="1">
      <alignment horizontal="center" vertical="center"/>
    </xf>
    <xf numFmtId="1" fontId="20" fillId="3" borderId="27" xfId="0" applyNumberFormat="1" applyFont="1" applyFill="1" applyBorder="1" applyAlignment="1">
      <alignment horizontal="left" vertical="center" wrapText="1"/>
    </xf>
    <xf numFmtId="9" fontId="6" fillId="2" borderId="31" xfId="3" applyNumberFormat="1" applyFont="1" applyFill="1" applyBorder="1" applyAlignment="1">
      <alignment horizontal="center" vertical="center" wrapText="1"/>
    </xf>
    <xf numFmtId="0" fontId="6" fillId="2" borderId="34"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23" fillId="0" borderId="0" xfId="3" applyAlignment="1">
      <alignment vertical="center" wrapText="1"/>
    </xf>
    <xf numFmtId="0" fontId="7" fillId="0" borderId="36" xfId="3" applyFont="1" applyBorder="1" applyAlignment="1">
      <alignment vertical="center"/>
    </xf>
    <xf numFmtId="0" fontId="6" fillId="2" borderId="31"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21" fillId="0" borderId="6" xfId="0" applyNumberFormat="1" applyFont="1" applyFill="1" applyBorder="1" applyAlignment="1">
      <alignment vertical="center"/>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3" xfId="3" applyFont="1" applyFill="1" applyBorder="1" applyAlignment="1">
      <alignment horizontal="center" vertical="center" wrapText="1"/>
    </xf>
    <xf numFmtId="0" fontId="6" fillId="2" borderId="32"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4" xfId="3" applyNumberFormat="1" applyFont="1" applyFill="1" applyBorder="1" applyAlignment="1">
      <alignment horizontal="center" vertical="center" wrapText="1"/>
    </xf>
    <xf numFmtId="0" fontId="6" fillId="10" borderId="35" xfId="3" applyFont="1" applyFill="1" applyBorder="1" applyAlignment="1">
      <alignment horizontal="left" vertical="center" wrapText="1"/>
    </xf>
    <xf numFmtId="0" fontId="6" fillId="10" borderId="32" xfId="3" applyFont="1" applyFill="1" applyBorder="1" applyAlignment="1">
      <alignment horizontal="center" vertical="center" wrapText="1"/>
    </xf>
    <xf numFmtId="3" fontId="6" fillId="10" borderId="34" xfId="3" applyNumberFormat="1" applyFont="1" applyFill="1" applyBorder="1" applyAlignment="1">
      <alignment horizontal="center" vertical="center" wrapText="1"/>
    </xf>
    <xf numFmtId="9" fontId="6" fillId="10" borderId="31" xfId="3" applyNumberFormat="1" applyFont="1" applyFill="1" applyBorder="1" applyAlignment="1">
      <alignment horizontal="center" vertical="center" wrapText="1"/>
    </xf>
    <xf numFmtId="0" fontId="7" fillId="0" borderId="26"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4" xfId="3" applyBorder="1" applyAlignment="1">
      <alignment vertical="center" wrapText="1"/>
    </xf>
    <xf numFmtId="0" fontId="23" fillId="0" borderId="7" xfId="3" applyBorder="1" applyAlignment="1">
      <alignment vertical="center" wrapText="1"/>
    </xf>
    <xf numFmtId="0" fontId="23" fillId="0" borderId="39" xfId="3" applyBorder="1" applyAlignment="1">
      <alignment vertical="center" wrapText="1"/>
    </xf>
    <xf numFmtId="0" fontId="23" fillId="0" borderId="40" xfId="3" applyBorder="1" applyAlignment="1">
      <alignment vertical="center" wrapText="1"/>
    </xf>
    <xf numFmtId="0" fontId="23" fillId="0" borderId="41" xfId="3" applyBorder="1" applyAlignment="1">
      <alignment vertical="center" wrapText="1"/>
    </xf>
    <xf numFmtId="0" fontId="6" fillId="2" borderId="12"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29"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30" xfId="3" applyNumberFormat="1" applyFont="1" applyFill="1" applyBorder="1" applyAlignment="1">
      <alignment horizontal="center" vertical="center" wrapText="1"/>
    </xf>
    <xf numFmtId="9" fontId="6" fillId="2" borderId="29"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5" xfId="3" applyFont="1" applyBorder="1" applyAlignment="1">
      <alignment horizontal="left" vertical="center"/>
    </xf>
    <xf numFmtId="0" fontId="4" fillId="0" borderId="46" xfId="3" applyFont="1" applyBorder="1" applyAlignment="1">
      <alignment horizontal="left" vertical="center"/>
    </xf>
    <xf numFmtId="0" fontId="6" fillId="0" borderId="47" xfId="3" applyFont="1" applyBorder="1" applyAlignment="1">
      <alignment vertical="center" wrapText="1"/>
    </xf>
    <xf numFmtId="0" fontId="6" fillId="0" borderId="40" xfId="3" applyFont="1" applyBorder="1" applyAlignment="1">
      <alignment vertical="center" wrapText="1"/>
    </xf>
    <xf numFmtId="0" fontId="4" fillId="0" borderId="50" xfId="3" applyFont="1" applyBorder="1" applyAlignment="1">
      <alignment horizontal="left" vertical="center"/>
    </xf>
    <xf numFmtId="0" fontId="6" fillId="0" borderId="51" xfId="3" applyFont="1" applyBorder="1" applyAlignment="1">
      <alignment vertical="center" wrapText="1"/>
    </xf>
    <xf numFmtId="0" fontId="6" fillId="2" borderId="44" xfId="3" applyFont="1" applyFill="1" applyBorder="1" applyAlignment="1">
      <alignment vertical="center" wrapText="1"/>
    </xf>
    <xf numFmtId="0" fontId="6" fillId="2" borderId="2" xfId="3" applyFont="1" applyFill="1" applyBorder="1" applyAlignment="1">
      <alignment vertical="center" wrapText="1"/>
    </xf>
    <xf numFmtId="0" fontId="6" fillId="2" borderId="49"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8" xfId="3" applyFont="1" applyBorder="1" applyAlignment="1">
      <alignment vertical="center"/>
    </xf>
    <xf numFmtId="0" fontId="7" fillId="0" borderId="42" xfId="3" applyFont="1" applyBorder="1" applyAlignment="1">
      <alignment vertical="center"/>
      <extLst>
        <ext xmlns:xfpb="http://schemas.microsoft.com/office/spreadsheetml/2022/featurepropertybag" uri="{C7286773-470A-42A8-94C5-96B5CB345126}">
          <xfpb:xfComplement i="0"/>
        </ext>
      </extLst>
    </xf>
    <xf numFmtId="3" fontId="7" fillId="0" borderId="37" xfId="3" applyNumberFormat="1" applyFont="1" applyBorder="1" applyAlignment="1">
      <alignment horizontal="center" vertical="center" wrapText="1"/>
    </xf>
    <xf numFmtId="9" fontId="7" fillId="10" borderId="27"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 xfId="0" applyFont="1" applyBorder="1" applyAlignment="1">
      <alignment horizontal="center" vertical="center" wrapText="1"/>
    </xf>
    <xf numFmtId="0" fontId="19" fillId="3" borderId="37" xfId="0" applyNumberFormat="1" applyFont="1" applyFill="1" applyBorder="1" applyAlignment="1">
      <alignment horizontal="center" vertical="center"/>
    </xf>
    <xf numFmtId="0" fontId="23" fillId="0" borderId="44"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49" xfId="0" applyFont="1" applyBorder="1" applyAlignment="1">
      <alignment horizontal="center" vertical="center" wrapText="1"/>
    </xf>
    <xf numFmtId="0" fontId="4" fillId="2" borderId="2" xfId="0" applyFont="1" applyFill="1" applyBorder="1" applyAlignment="1">
      <alignment vertical="center" wrapText="1"/>
    </xf>
    <xf numFmtId="0" fontId="6" fillId="2" borderId="43" xfId="3" applyFont="1" applyFill="1" applyBorder="1" applyAlignment="1">
      <alignment vertical="center"/>
    </xf>
    <xf numFmtId="0" fontId="6" fillId="2" borderId="17" xfId="3" applyFont="1" applyFill="1" applyBorder="1" applyAlignment="1">
      <alignment vertical="center"/>
    </xf>
    <xf numFmtId="0" fontId="6" fillId="2" borderId="48"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30" xfId="0" applyFont="1" applyBorder="1">
      <alignment vertical="top" wrapText="1"/>
    </xf>
    <xf numFmtId="0" fontId="39" fillId="0" borderId="29" xfId="0" applyFont="1" applyFill="1" applyBorder="1">
      <alignment vertical="top" wrapText="1"/>
    </xf>
    <xf numFmtId="0" fontId="6" fillId="2" borderId="30" xfId="3" applyFont="1" applyFill="1" applyBorder="1" applyAlignment="1">
      <alignment vertical="center"/>
    </xf>
    <xf numFmtId="0" fontId="6" fillId="2" borderId="29"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3" xfId="0" applyFont="1" applyFill="1" applyBorder="1" applyAlignment="1">
      <alignment vertical="center" wrapText="1"/>
    </xf>
    <xf numFmtId="0" fontId="23" fillId="22" borderId="28" xfId="0" applyFont="1" applyFill="1" applyBorder="1" applyAlignment="1">
      <alignment vertical="center" wrapText="1"/>
    </xf>
    <xf numFmtId="0" fontId="23" fillId="22" borderId="17" xfId="0" applyFont="1" applyFill="1" applyBorder="1">
      <alignment vertical="top" wrapText="1"/>
    </xf>
    <xf numFmtId="0" fontId="4" fillId="0" borderId="42" xfId="0" applyNumberFormat="1" applyFont="1" applyBorder="1" applyAlignment="1">
      <alignment vertical="center"/>
    </xf>
    <xf numFmtId="0" fontId="5" fillId="17" borderId="42" xfId="0" applyNumberFormat="1" applyFont="1" applyFill="1" applyBorder="1" applyAlignment="1">
      <alignment horizontal="center" vertical="center" wrapText="1"/>
    </xf>
    <xf numFmtId="0" fontId="4" fillId="0" borderId="42" xfId="0" applyNumberFormat="1" applyFont="1" applyBorder="1" applyAlignment="1"/>
    <xf numFmtId="0" fontId="4" fillId="0" borderId="0" xfId="0" applyNumberFormat="1" applyFont="1" applyBorder="1" applyAlignment="1"/>
    <xf numFmtId="0" fontId="44" fillId="21" borderId="25" xfId="0" applyFont="1" applyFill="1" applyBorder="1" applyAlignment="1">
      <alignment horizontal="center" vertical="center" wrapText="1"/>
    </xf>
    <xf numFmtId="0" fontId="23" fillId="22" borderId="9" xfId="0" applyFont="1" applyFill="1" applyBorder="1">
      <alignment vertical="top" wrapText="1"/>
    </xf>
    <xf numFmtId="0" fontId="23" fillId="22" borderId="15" xfId="0" applyFont="1" applyFill="1" applyBorder="1">
      <alignment vertical="top" wrapText="1"/>
    </xf>
    <xf numFmtId="0" fontId="44" fillId="21" borderId="35" xfId="0" applyFont="1" applyFill="1" applyBorder="1" applyAlignment="1">
      <alignment horizontal="center" vertical="center" wrapText="1"/>
    </xf>
    <xf numFmtId="0" fontId="44" fillId="21" borderId="56"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7" xfId="0" applyNumberFormat="1" applyFont="1" applyFill="1" applyBorder="1" applyAlignment="1">
      <alignment horizontal="center" vertical="center"/>
    </xf>
    <xf numFmtId="0" fontId="48" fillId="21" borderId="38"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4" xfId="3" applyFont="1" applyBorder="1" applyAlignment="1">
      <alignment vertical="center" wrapText="1"/>
    </xf>
    <xf numFmtId="0" fontId="6" fillId="0" borderId="2" xfId="3" applyFont="1" applyBorder="1" applyAlignment="1">
      <alignment vertical="center" wrapText="1"/>
    </xf>
    <xf numFmtId="0" fontId="6" fillId="0" borderId="49"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4"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9" xfId="1" applyFont="1" applyBorder="1" applyAlignment="1">
      <alignment vertical="top" wrapText="1"/>
    </xf>
    <xf numFmtId="0" fontId="10" fillId="0" borderId="57" xfId="1" applyFont="1" applyBorder="1" applyAlignment="1">
      <alignment vertical="top" wrapText="1"/>
    </xf>
    <xf numFmtId="0" fontId="11" fillId="0" borderId="3" xfId="1" applyFont="1" applyBorder="1" applyAlignment="1">
      <alignment vertical="top" wrapText="1"/>
    </xf>
    <xf numFmtId="0" fontId="10" fillId="0" borderId="58" xfId="1" applyFont="1" applyBorder="1" applyAlignment="1">
      <alignment vertical="top" wrapText="1"/>
    </xf>
    <xf numFmtId="0" fontId="10" fillId="0" borderId="60" xfId="1" applyFont="1" applyBorder="1" applyAlignment="1">
      <alignment vertical="top" wrapText="1"/>
    </xf>
    <xf numFmtId="0" fontId="11" fillId="0" borderId="59" xfId="1" applyFont="1" applyBorder="1" applyAlignment="1">
      <alignment vertical="top" wrapText="1"/>
    </xf>
    <xf numFmtId="0" fontId="37" fillId="0" borderId="3" xfId="0" applyFont="1" applyFill="1" applyBorder="1">
      <alignment vertical="top" wrapText="1"/>
    </xf>
    <xf numFmtId="0" fontId="37" fillId="0" borderId="27" xfId="0" applyFont="1" applyFill="1" applyBorder="1">
      <alignment vertical="top" wrapText="1"/>
    </xf>
    <xf numFmtId="0" fontId="11" fillId="0" borderId="60"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164" fontId="18" fillId="10" borderId="61" xfId="0" applyNumberFormat="1" applyFont="1" applyFill="1" applyBorder="1" applyAlignment="1">
      <alignment horizontal="center" vertical="center"/>
    </xf>
    <xf numFmtId="0" fontId="4" fillId="0" borderId="19" xfId="3" applyFont="1" applyBorder="1" applyAlignment="1">
      <alignment horizontal="left" vertical="center" wrapText="1"/>
    </xf>
    <xf numFmtId="0" fontId="23" fillId="0" borderId="19" xfId="3" applyBorder="1">
      <alignment vertical="top" wrapText="1"/>
    </xf>
    <xf numFmtId="0" fontId="14" fillId="4" borderId="62" xfId="0" applyNumberFormat="1" applyFont="1" applyFill="1" applyBorder="1" applyAlignment="1">
      <alignment vertical="center"/>
    </xf>
    <xf numFmtId="0" fontId="14" fillId="4" borderId="42" xfId="0" applyNumberFormat="1" applyFont="1" applyFill="1" applyBorder="1" applyAlignment="1">
      <alignment vertical="center"/>
    </xf>
    <xf numFmtId="0" fontId="14" fillId="4" borderId="26" xfId="0" applyNumberFormat="1" applyFont="1" applyFill="1" applyBorder="1" applyAlignment="1">
      <alignment vertical="center"/>
    </xf>
    <xf numFmtId="0" fontId="18" fillId="4" borderId="26" xfId="0" applyNumberFormat="1" applyFont="1" applyFill="1" applyBorder="1" applyAlignment="1">
      <alignment vertical="center"/>
    </xf>
    <xf numFmtId="0" fontId="23" fillId="0" borderId="63" xfId="3" applyBorder="1" applyAlignment="1">
      <alignment vertical="center" wrapText="1"/>
    </xf>
    <xf numFmtId="0" fontId="21" fillId="0" borderId="0" xfId="0" applyNumberFormat="1" applyFont="1" applyFill="1" applyBorder="1" applyAlignment="1">
      <alignment vertical="center"/>
    </xf>
    <xf numFmtId="0" fontId="4" fillId="0" borderId="0" xfId="0" applyFont="1" applyAlignment="1">
      <alignment vertical="top"/>
    </xf>
    <xf numFmtId="0" fontId="29"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4" fillId="0" borderId="0" xfId="0" applyFont="1" applyAlignment="1">
      <alignment vertical="center"/>
    </xf>
    <xf numFmtId="0" fontId="4" fillId="19" borderId="0" xfId="0" applyFont="1" applyFill="1" applyAlignment="1">
      <alignment horizontal="right" vertical="center"/>
    </xf>
    <xf numFmtId="0" fontId="3" fillId="2" borderId="42" xfId="3" applyNumberFormat="1" applyFont="1" applyFill="1" applyBorder="1" applyAlignment="1">
      <alignment vertical="center"/>
    </xf>
    <xf numFmtId="0" fontId="3" fillId="2" borderId="26" xfId="3" applyNumberFormat="1" applyFont="1" applyFill="1" applyBorder="1" applyAlignment="1">
      <alignment vertical="center"/>
    </xf>
    <xf numFmtId="0" fontId="4" fillId="2" borderId="0" xfId="3" applyNumberFormat="1" applyFont="1" applyFill="1" applyAlignment="1">
      <alignment wrapText="1"/>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62" xfId="0" applyNumberFormat="1" applyFont="1" applyFill="1" applyBorder="1" applyAlignment="1" applyProtection="1">
      <alignment vertical="center"/>
    </xf>
    <xf numFmtId="0" fontId="14" fillId="4" borderId="42"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6"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40"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23" fillId="0" borderId="40" xfId="0" applyFont="1" applyBorder="1" applyAlignment="1">
      <alignment horizontal="center" vertical="center" wrapText="1"/>
    </xf>
    <xf numFmtId="0" fontId="37" fillId="0" borderId="0" xfId="0" applyFont="1">
      <alignment vertical="top" wrapText="1"/>
    </xf>
    <xf numFmtId="0" fontId="33" fillId="0" borderId="0" xfId="3" applyFont="1" applyAlignment="1">
      <alignment horizontal="center" vertical="center"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bestFit="1" customWidth="1"/>
    <col min="4" max="4" width="37.69921875" style="15" customWidth="1"/>
    <col min="5" max="5" width="32" style="16" customWidth="1"/>
    <col min="6" max="6" width="30.69921875" style="1" customWidth="1"/>
    <col min="7" max="7" width="18.09765625" style="1" customWidth="1"/>
    <col min="8" max="8" width="16.59765625" style="1" hidden="1" customWidth="1"/>
    <col min="9" max="9" width="18.09765625" style="44" hidden="1" customWidth="1"/>
    <col min="10" max="10" width="18.09765625" style="1" hidden="1" customWidth="1"/>
    <col min="11" max="11" width="4.5" style="1" hidden="1" customWidth="1"/>
    <col min="12" max="12" width="6.59765625" style="1" hidden="1" customWidth="1"/>
    <col min="13" max="16384" width="6.59765625" hidden="1"/>
  </cols>
  <sheetData>
    <row r="1" spans="1:9" ht="0" hidden="1" customHeight="1" x14ac:dyDescent="0.2">
      <c r="A1" t="s">
        <v>1544</v>
      </c>
    </row>
    <row r="2" spans="1:9" ht="36" customHeight="1" x14ac:dyDescent="0.2">
      <c r="A2" s="313" t="s">
        <v>1616</v>
      </c>
      <c r="B2" s="313"/>
      <c r="C2" s="314"/>
      <c r="D2" s="313"/>
      <c r="E2" s="315"/>
      <c r="F2" s="315" t="str">
        <f>'Auto Responses'!$A$36</f>
        <v>Version 4.03</v>
      </c>
    </row>
    <row r="3" spans="1:9" s="1" customFormat="1" ht="29.1" customHeight="1" x14ac:dyDescent="0.2">
      <c r="A3" s="316" t="s">
        <v>1002</v>
      </c>
      <c r="B3" s="317"/>
      <c r="C3" s="318"/>
      <c r="D3" s="319"/>
      <c r="E3" s="319"/>
      <c r="F3" s="320"/>
      <c r="I3" s="44"/>
    </row>
    <row r="4" spans="1:9" s="1" customFormat="1" ht="36" customHeight="1" x14ac:dyDescent="0.2">
      <c r="A4" s="321" t="s">
        <v>927</v>
      </c>
      <c r="B4" s="322"/>
      <c r="C4" s="323"/>
      <c r="D4" s="324"/>
      <c r="E4" s="325"/>
      <c r="F4" s="325"/>
      <c r="I4" s="44"/>
    </row>
    <row r="5" spans="1:9" s="1" customFormat="1" ht="19.5" customHeight="1" x14ac:dyDescent="0.2">
      <c r="A5" s="326" t="str">
        <f>HLOOKUP($A$4,'Auto Responses'!$D$2:$D$8,2,0)&amp;""</f>
        <v>1. Complete the "Start Here" tab and review the "Required Questions" guidance to find the other sections are required for your product or service.</v>
      </c>
      <c r="B5" s="327"/>
      <c r="C5" s="328"/>
      <c r="D5" s="327"/>
      <c r="E5" s="327"/>
      <c r="F5" s="329"/>
      <c r="I5" s="44"/>
    </row>
    <row r="6" spans="1:9" s="1" customFormat="1" ht="19.5" customHeight="1" x14ac:dyDescent="0.2">
      <c r="A6" s="326" t="str">
        <f>HLOOKUP($A$4,'Auto Responses'!$D$2:$D$8,3,0)&amp;""</f>
        <v>2. Complete the "Organization" tab and the applicable questions in each of the next 5 tabs (Product through Privacy) that apply, based on your answers to the "Required Questions."</v>
      </c>
      <c r="B6" s="327"/>
      <c r="C6" s="328"/>
      <c r="D6" s="327"/>
      <c r="E6" s="327"/>
      <c r="F6" s="330"/>
      <c r="I6" s="44"/>
    </row>
    <row r="7" spans="1:9" s="1" customFormat="1" ht="19.5" customHeight="1" x14ac:dyDescent="0.2">
      <c r="A7" s="326" t="str">
        <f>HLOOKUP($A$4,'Auto Responses'!$D$2:$D$8,4,0)&amp;""</f>
        <v xml:space="preserve">3. Guidance in column E may change based on your answers to prompt details in "Additional Information." If leaving an answer blank, you must also state why in "Additional Information". </v>
      </c>
      <c r="B7" s="327"/>
      <c r="C7" s="328"/>
      <c r="D7" s="327"/>
      <c r="E7" s="327"/>
      <c r="F7" s="330"/>
      <c r="I7" s="44"/>
    </row>
    <row r="8" spans="1:9" s="1" customFormat="1" ht="19.5" customHeight="1" x14ac:dyDescent="0.2">
      <c r="A8" s="326" t="str">
        <f>HLOOKUP($A$4,'Auto Responses'!$D$2:$D$8,5,0)&amp;""</f>
        <v>4. DO NOT complete any fields in the "Evaluation" sheets or the "Analyst Notes" column.</v>
      </c>
      <c r="B8" s="327"/>
      <c r="C8" s="328"/>
      <c r="D8" s="327"/>
      <c r="E8" s="327"/>
      <c r="F8" s="330"/>
      <c r="I8" s="44"/>
    </row>
    <row r="9" spans="1:9" s="1" customFormat="1" ht="19.5" customHeight="1" x14ac:dyDescent="0.2">
      <c r="A9" s="326" t="str">
        <f>HLOOKUP($A$4,'Auto Responses'!$D$2:$D$8,6,0)&amp;""</f>
        <v>5. Return the completed file to institutions.</v>
      </c>
      <c r="B9" s="327"/>
      <c r="C9" s="328"/>
      <c r="D9" s="327"/>
      <c r="E9" s="327"/>
      <c r="F9" s="330"/>
      <c r="I9" s="44"/>
    </row>
    <row r="10" spans="1:9" s="1" customFormat="1" ht="19.5" customHeight="1" x14ac:dyDescent="0.2">
      <c r="A10" s="331" t="str">
        <f>HLOOKUP($A$4,'Auto Responses'!$D$2:$D$8,7,0)&amp;""</f>
        <v>* Denotes critical questions. Critical questions are those deemed most important to institutions by higher education volunteers.</v>
      </c>
      <c r="B10" s="327"/>
      <c r="C10" s="328"/>
      <c r="D10" s="327"/>
      <c r="E10" s="327"/>
      <c r="F10" s="330"/>
      <c r="I10" s="44"/>
    </row>
    <row r="11" spans="1:9" s="1" customFormat="1" ht="19.5" customHeight="1" x14ac:dyDescent="0.2">
      <c r="A11" s="332" t="str">
        <f>HLOOKUP($A$4,'Auto Responses'!$D$2:$D$9,8,0)&amp;""</f>
        <v>For full instructions, please visit educause.edu/HECVAT</v>
      </c>
      <c r="B11" s="327"/>
      <c r="C11" s="328"/>
      <c r="D11" s="327"/>
      <c r="E11" s="327"/>
      <c r="F11" s="333"/>
      <c r="I11" s="44"/>
    </row>
    <row r="12" spans="1:9" s="1" customFormat="1" ht="36" customHeight="1" x14ac:dyDescent="0.2">
      <c r="A12" s="334" t="str">
        <f>VLOOKUP(LEFT($A13,4),'Auto Responses'!$N$4:$O$38,2,0)&amp;""</f>
        <v xml:space="preserve"> General Information</v>
      </c>
      <c r="B12" s="322"/>
      <c r="C12" s="335"/>
      <c r="D12" s="335"/>
      <c r="E12" s="336"/>
      <c r="F12" s="336"/>
      <c r="I12" s="44"/>
    </row>
    <row r="13" spans="1:9" s="1" customFormat="1" ht="22.35" customHeight="1" x14ac:dyDescent="0.2">
      <c r="A13" s="25" t="s">
        <v>21</v>
      </c>
      <c r="B13" s="27" t="str">
        <f>VLOOKUP($A13,Questions!$A$2:$W$333,2,0)&amp;""</f>
        <v>Solution Provider Name</v>
      </c>
      <c r="C13" s="93"/>
      <c r="D13" s="41"/>
      <c r="E13" s="41"/>
      <c r="F13" s="67"/>
      <c r="I13" s="44"/>
    </row>
    <row r="14" spans="1:9" s="1" customFormat="1" ht="22.35" customHeight="1" x14ac:dyDescent="0.2">
      <c r="A14" s="25" t="s">
        <v>24</v>
      </c>
      <c r="B14" s="27" t="str">
        <f>VLOOKUP($A14,Questions!$A$2:$W$333,2,0)&amp;""</f>
        <v>Solution Name</v>
      </c>
      <c r="C14" s="93"/>
      <c r="D14" s="42"/>
      <c r="E14" s="42"/>
      <c r="F14" s="67"/>
      <c r="I14" s="44"/>
    </row>
    <row r="15" spans="1:9" s="1" customFormat="1" ht="22.35" customHeight="1" x14ac:dyDescent="0.2">
      <c r="A15" s="25" t="s">
        <v>25</v>
      </c>
      <c r="B15" s="27" t="str">
        <f>VLOOKUP($A15,Questions!$A$2:$W$333,2,0)&amp;""</f>
        <v>Solution Description</v>
      </c>
      <c r="C15" s="93"/>
      <c r="D15" s="42"/>
      <c r="E15" s="42"/>
      <c r="F15" s="67"/>
      <c r="I15" s="44"/>
    </row>
    <row r="16" spans="1:9" s="1" customFormat="1" ht="22.35" customHeight="1" x14ac:dyDescent="0.2">
      <c r="A16" s="25" t="s">
        <v>26</v>
      </c>
      <c r="B16" s="27" t="str">
        <f>VLOOKUP($A16,Questions!$A$2:$W$333,2,0)&amp;""</f>
        <v>Solution Provider Contact Name</v>
      </c>
      <c r="C16" s="93"/>
      <c r="D16" s="42"/>
      <c r="E16" s="42"/>
      <c r="F16" s="67"/>
      <c r="I16" s="44"/>
    </row>
    <row r="17" spans="1:9" s="1" customFormat="1" ht="22.35" customHeight="1" x14ac:dyDescent="0.2">
      <c r="A17" s="25" t="s">
        <v>27</v>
      </c>
      <c r="B17" s="27" t="str">
        <f>VLOOKUP($A17,Questions!$A$2:$W$333,2,0)&amp;""</f>
        <v>Solution Provider Contact Title</v>
      </c>
      <c r="C17" s="93"/>
      <c r="E17" s="42"/>
      <c r="F17" s="67"/>
      <c r="I17" s="44"/>
    </row>
    <row r="18" spans="1:9" s="1" customFormat="1" ht="22.35" customHeight="1" x14ac:dyDescent="0.2">
      <c r="A18" s="25" t="s">
        <v>28</v>
      </c>
      <c r="B18" s="27" t="str">
        <f>VLOOKUP($A18,Questions!$A$2:$W$333,2,0)&amp;""</f>
        <v>Solution Provider Contact Email</v>
      </c>
      <c r="C18" s="93"/>
      <c r="D18" s="42"/>
      <c r="E18" s="42"/>
      <c r="F18" s="67"/>
      <c r="I18" s="44"/>
    </row>
    <row r="19" spans="1:9" s="1" customFormat="1" ht="22.35" customHeight="1" x14ac:dyDescent="0.2">
      <c r="A19" s="25" t="s">
        <v>29</v>
      </c>
      <c r="B19" s="27" t="str">
        <f>VLOOKUP($A19,Questions!$A$2:$W$333,2,0)&amp;""</f>
        <v>Solution Provider Contact Phone Number</v>
      </c>
      <c r="C19" s="93"/>
      <c r="D19" s="42"/>
      <c r="E19" s="42"/>
      <c r="F19" s="67"/>
      <c r="I19" s="44"/>
    </row>
    <row r="20" spans="1:9" s="1" customFormat="1" ht="22.35" customHeight="1" x14ac:dyDescent="0.2">
      <c r="A20" s="25" t="s">
        <v>30</v>
      </c>
      <c r="B20" s="27" t="str">
        <f>VLOOKUP($A20,Questions!$A$2:$W$333,2,0)&amp;""</f>
        <v>Country of Company Headquarters</v>
      </c>
      <c r="C20" s="93"/>
      <c r="D20" s="42"/>
      <c r="E20" s="42"/>
      <c r="F20" s="67"/>
      <c r="I20" s="44"/>
    </row>
    <row r="21" spans="1:9" s="1" customFormat="1" ht="22.35" customHeight="1" x14ac:dyDescent="0.2">
      <c r="A21" s="25" t="s">
        <v>32</v>
      </c>
      <c r="B21" s="27" t="str">
        <f>VLOOKUP($A21,Questions!$A$2:$W$333,2,0)&amp;""</f>
        <v>Employee Work Locations (all)</v>
      </c>
      <c r="C21" s="93"/>
      <c r="D21" s="42"/>
      <c r="E21" s="42"/>
      <c r="F21" s="67"/>
      <c r="I21" s="44"/>
    </row>
    <row r="22" spans="1:9" s="1" customFormat="1" ht="37.35" customHeight="1" thickBot="1" x14ac:dyDescent="0.25">
      <c r="A22" s="80" t="str">
        <f>VLOOKUP(LEFT($A23,4),'Auto Responses'!$N$4:$O$38,2,0)&amp;""</f>
        <v xml:space="preserve"> Company Information</v>
      </c>
      <c r="B22" s="30"/>
      <c r="C22" s="19" t="s">
        <v>1597</v>
      </c>
      <c r="D22" s="40" t="s">
        <v>72</v>
      </c>
      <c r="E22" s="40" t="s">
        <v>910</v>
      </c>
      <c r="F22" s="223" t="s">
        <v>911</v>
      </c>
      <c r="I22" s="44"/>
    </row>
    <row r="23" spans="1:9" s="1" customFormat="1" ht="55.5" customHeight="1" x14ac:dyDescent="0.2">
      <c r="A23" s="25" t="s">
        <v>35</v>
      </c>
      <c r="B23" s="24" t="str">
        <f>VLOOKUP($A23,Questions!$A$2:$W$333,2,0)&amp;""</f>
        <v>Do you have a dedicated software and system development team(s) (e.g., customer support, implementation, product management, etc.)?*</v>
      </c>
      <c r="C23" s="28"/>
      <c r="D23" s="50"/>
      <c r="E23" s="190" t="str">
        <f>IF($C23="Yes",VLOOKUP($A23,Questions!$A$2:$W$333,17,0)&amp;"",IF($C23="No",VLOOKUP($A23,Questions!$A$2:$W$333,16,0)&amp;"",VLOOKUP($A23,Questions!$A$2:$W$333,15,0)&amp;""))</f>
        <v/>
      </c>
      <c r="F23" s="224" t="str">
        <f>VLOOKUP($A23,'Institution Evaluation'!$A$56:$E$346,5,0)&amp;""</f>
        <v/>
      </c>
      <c r="I23" s="44"/>
    </row>
    <row r="24" spans="1:9" s="1" customFormat="1" ht="36" customHeight="1" x14ac:dyDescent="0.2">
      <c r="A24" s="25" t="s">
        <v>42</v>
      </c>
      <c r="B24" s="24" t="str">
        <f>VLOOKUP($A24,Questions!$A$2:$W$333,2,0)&amp;""</f>
        <v>Describe your organization’s business background and ownership structure, including all parent and subsidiary relationships.</v>
      </c>
      <c r="C24" s="93"/>
      <c r="D24" s="50"/>
      <c r="E24" s="190" t="str">
        <f>IF($C24="Yes",VLOOKUP($A24,Questions!$A$2:$W$333,17,0)&amp;"",IF($C24="No",VLOOKUP($A24,Questions!$A$2:$W$333,16,0)&amp;"",VLOOKUP($A24,Questions!$A$2:$W$333,15,0)&amp;""))</f>
        <v>Include circumstances that may involve offshoring or multinational agreements.</v>
      </c>
      <c r="F24" s="224" t="str">
        <f>VLOOKUP($A24,'Institution Evaluation'!$A$56:$E$346,5,0)&amp;""</f>
        <v/>
      </c>
      <c r="I24" s="44"/>
    </row>
    <row r="25" spans="1:9" s="1" customFormat="1" ht="39.75" customHeight="1" x14ac:dyDescent="0.2">
      <c r="A25" s="25" t="s">
        <v>44</v>
      </c>
      <c r="B25" s="24" t="str">
        <f>VLOOKUP($A25,Questions!$A$2:$W$333,2,0)&amp;""</f>
        <v>Have you operated without unplanned disruptions to this solution in the past 12 months?</v>
      </c>
      <c r="C25" s="28"/>
      <c r="D25" s="50"/>
      <c r="E25" s="190" t="str">
        <f>IF($C25="Yes",VLOOKUP($A25,Questions!$A$2:$W$333,17,0)&amp;"",IF($C25="No",VLOOKUP($A25,Questions!$A$2:$W$333,16,0)&amp;"",VLOOKUP($A25,Questions!$A$2:$W$333,15,0)&amp;""))</f>
        <v/>
      </c>
      <c r="F25" s="224" t="str">
        <f>VLOOKUP($A25,'Institution Evaluation'!$A$56:$E$346,5,0)&amp;""</f>
        <v/>
      </c>
      <c r="I25" s="44"/>
    </row>
    <row r="26" spans="1:9" s="1" customFormat="1" ht="49.5" customHeight="1" x14ac:dyDescent="0.2">
      <c r="A26" s="25" t="s">
        <v>45</v>
      </c>
      <c r="B26" s="24" t="str">
        <f>VLOOKUP($A26,Questions!$A$2:$W$333,2,0)&amp;""</f>
        <v>Do you have a dedicated information security staff or office?</v>
      </c>
      <c r="C26" s="28"/>
      <c r="D26" s="50"/>
      <c r="E26" s="190" t="str">
        <f>IF($C26="Yes",VLOOKUP($A26,Questions!$A$2:$W$333,17,0)&amp;"",IF($C26="No",VLOOKUP($A26,Questions!$A$2:$W$333,16,0)&amp;"",VLOOKUP($A26,Questions!$A$2:$W$333,15,0)&amp;""))</f>
        <v/>
      </c>
      <c r="F26" s="224" t="str">
        <f>VLOOKUP($A26,'Institution Evaluation'!$A$56:$E$346,5,0)&amp;""</f>
        <v/>
      </c>
      <c r="I26" s="44"/>
    </row>
    <row r="27" spans="1:9" s="1" customFormat="1" ht="54" customHeight="1" thickBot="1" x14ac:dyDescent="0.25">
      <c r="A27" s="25" t="s">
        <v>47</v>
      </c>
      <c r="B27" s="24" t="str">
        <f>VLOOKUP($A27,Questions!$A$2:$W$333,2,0)&amp;""</f>
        <v>Use this area to share information about your environment that will assist those who are assessing your company's data security program.</v>
      </c>
      <c r="C27" s="93"/>
      <c r="D27" s="50"/>
      <c r="E27" s="190" t="str">
        <f>IF($C27="Yes",VLOOKUP($A27,Questions!$A$2:$W$333,17,0)&amp;"",IF($C27="No",VLOOKUP($A27,Questions!$A$2:$W$333,16,0)&amp;"",VLOOKUP($A27,Questions!$A$2:$W$333,15,0)&amp;""))</f>
        <v>Share any details that would help information security analysts assess your solution.</v>
      </c>
      <c r="F27" s="224" t="str">
        <f>VLOOKUP($A27,'Institution Evaluation'!$A$56:$E$346,5,0)&amp;""</f>
        <v/>
      </c>
      <c r="G27" s="272" t="s">
        <v>1545</v>
      </c>
      <c r="I27" s="44"/>
    </row>
    <row r="28" spans="1:9" s="1" customFormat="1" ht="37.35" customHeight="1" thickBot="1" x14ac:dyDescent="0.25">
      <c r="A28" s="80" t="str">
        <f>VLOOKUP(LEFT($A29,4),'Auto Responses'!$N$4:$O$38,2,0)&amp;""</f>
        <v xml:space="preserve"> Required Questions</v>
      </c>
      <c r="B28" s="30"/>
      <c r="C28" s="19" t="s">
        <v>1597</v>
      </c>
      <c r="D28" s="40" t="s">
        <v>72</v>
      </c>
      <c r="E28" s="40" t="s">
        <v>910</v>
      </c>
      <c r="F28" s="210" t="s">
        <v>911</v>
      </c>
      <c r="I28" s="44"/>
    </row>
    <row r="29" spans="1:9" s="1" customFormat="1" ht="48" customHeight="1" x14ac:dyDescent="0.2">
      <c r="A29" s="25" t="s">
        <v>48</v>
      </c>
      <c r="B29" s="24" t="str">
        <f>VLOOKUP($A29,Questions!$A$2:$W$333,2,0)&amp;""</f>
        <v>Are you offering either a product or platform, as opposed to only offering a service</v>
      </c>
      <c r="C29" s="28"/>
      <c r="D29" s="49"/>
      <c r="E29" s="190" t="str">
        <f>IF($C29="Yes",VLOOKUP($A29,Questions!$A$2:$W$333,17,0)&amp;"",IF($C29="No",VLOOKUP($A29,Questions!$A$2:$W$333,16,0)&amp;"",VLOOKUP($A29,Questions!$A$2:$W$333,15,0)&amp;""))</f>
        <v xml:space="preserve"> </v>
      </c>
      <c r="F29" s="224" t="str">
        <f>VLOOKUP($A29,'Institution Evaluation'!$A$56:$E$346,5,0)&amp;""</f>
        <v/>
      </c>
      <c r="I29" s="44"/>
    </row>
    <row r="30" spans="1:9" s="1" customFormat="1" ht="58.5" customHeight="1" x14ac:dyDescent="0.2">
      <c r="A30" s="25" t="s">
        <v>51</v>
      </c>
      <c r="B30" s="24" t="str">
        <f>VLOOKUP($A30,Questions!$A$2:$W$333,2,0)&amp;""</f>
        <v>Does your product or service have an interface?</v>
      </c>
      <c r="C30" s="28"/>
      <c r="D30" s="49"/>
      <c r="E30" s="190" t="str">
        <f>IF($C30="Yes",VLOOKUP($A30,Questions!$A$2:$W$333,17,0)&amp;"",IF($C30="No",VLOOKUP($A30,Questions!$A$2:$W$333,16,0)&amp;"",VLOOKUP($A30,Questions!$A$2:$W$333,15,0)&amp;""))</f>
        <v>This includes any interface for end users and interfaces used by administrators at the institution.</v>
      </c>
      <c r="F30" s="224" t="str">
        <f>VLOOKUP($A30,'Institution Evaluation'!$A$56:$E$346,5,0)&amp;""</f>
        <v/>
      </c>
      <c r="I30" s="44"/>
    </row>
    <row r="31" spans="1:9" s="1" customFormat="1" ht="54" customHeight="1" x14ac:dyDescent="0.2">
      <c r="A31" s="25" t="s">
        <v>54</v>
      </c>
      <c r="B31" s="24" t="str">
        <f>VLOOKUP($A31,Questions!$A$2:$W$333,2,0)&amp;""</f>
        <v>Are you providing consulting services?</v>
      </c>
      <c r="C31" s="28"/>
      <c r="D31" s="49"/>
      <c r="E31" s="190" t="str">
        <f>IF($C31="Yes",VLOOKUP($A31,Questions!$A$2:$W$333,17,0)&amp;"",IF($C31="No",VLOOKUP($A31,Questions!$A$2:$W$333,16,0)&amp;"",VLOOKUP($A31,Questions!$A$2:$W$333,15,0)&amp;""))</f>
        <v/>
      </c>
      <c r="F31" s="224" t="str">
        <f>VLOOKUP($A31,'Institution Evaluation'!$A$56:$E$346,5,0)&amp;""</f>
        <v/>
      </c>
      <c r="I31" s="44"/>
    </row>
    <row r="32" spans="1:9" s="1" customFormat="1" ht="54" customHeight="1" x14ac:dyDescent="0.2">
      <c r="A32" s="25" t="s">
        <v>58</v>
      </c>
      <c r="B32" s="24" t="str">
        <f>VLOOKUP($A32,Questions!$A$2:$W$333,2,0)&amp;""</f>
        <v>Does your solution have AI features, or are there plans to implement AI features in the next 12 months?</v>
      </c>
      <c r="C32" s="28"/>
      <c r="D32" s="49"/>
      <c r="E32" s="190" t="str">
        <f>IF($C32="Yes",VLOOKUP($A32,Questions!$A$2:$W$333,17,0)&amp;"",IF($C32="No",VLOOKUP($A32,Questions!$A$2:$W$333,16,0)&amp;"",VLOOKUP($A32,Questions!$A$2:$W$333,15,0)&amp;""))</f>
        <v/>
      </c>
      <c r="F32" s="224" t="str">
        <f>VLOOKUP($A32,'Institution Evaluation'!$A$56:$E$346,5,0)&amp;""</f>
        <v/>
      </c>
      <c r="I32" s="44"/>
    </row>
    <row r="33" spans="1:10" s="1" customFormat="1" ht="54" customHeight="1" x14ac:dyDescent="0.2">
      <c r="A33" s="25" t="s">
        <v>61</v>
      </c>
      <c r="B33" s="24" t="str">
        <f>VLOOKUP($A33,Questions!$A$2:$W$333,2,0)&amp;""</f>
        <v>Does your solution process protected health information (PHI) or any data covered by the Health Insurance Portability and Accountability Act (HIPAA)?</v>
      </c>
      <c r="C33" s="28"/>
      <c r="D33" s="49"/>
      <c r="E33" s="190" t="str">
        <f>IF($C33="Yes",VLOOKUP($A33,Questions!$A$2:$W$333,17,0)&amp;"",IF($C33="No",VLOOKUP($A33,Questions!$A$2:$W$333,16,0)&amp;"",VLOOKUP($A33,Questions!$A$2:$W$333,15,0)&amp;""))</f>
        <v>Answer "yes" if your solution handles personal health information (PHI), either directly or via a third party.</v>
      </c>
      <c r="F33" s="224" t="str">
        <f>VLOOKUP($A33,'Institution Evaluation'!$A$56:$E$346,5,0)&amp;""</f>
        <v/>
      </c>
      <c r="I33" s="44"/>
    </row>
    <row r="34" spans="1:10" s="1" customFormat="1" ht="54" customHeight="1" x14ac:dyDescent="0.2">
      <c r="A34" s="25" t="s">
        <v>64</v>
      </c>
      <c r="B34" s="24" t="str">
        <f>VLOOKUP($A34,Questions!$A$2:$W$333,2,0)&amp;""</f>
        <v>Is the solution designed to process, store, or transmit credit card information?</v>
      </c>
      <c r="C34" s="28"/>
      <c r="D34" s="49"/>
      <c r="E34" s="190" t="str">
        <f>IF($C34="Yes",VLOOKUP($A34,Questions!$A$2:$W$333,17,0)&amp;"",IF($C34="No",VLOOKUP($A34,Questions!$A$2:$W$333,16,0)&amp;"",VLOOKUP($A34,Questions!$A$2:$W$333,15,0)&amp;""))</f>
        <v>Answer yes if your solution handles PCI (credit card) information, either directly or via a third party.</v>
      </c>
      <c r="F34" s="224" t="str">
        <f>VLOOKUP($A34,'Institution Evaluation'!$A$56:$E$346,5,0)&amp;""</f>
        <v/>
      </c>
      <c r="I34" s="44"/>
    </row>
    <row r="35" spans="1:10" s="1" customFormat="1" ht="66" customHeight="1" x14ac:dyDescent="0.2">
      <c r="A35" s="25" t="s">
        <v>67</v>
      </c>
      <c r="B35" s="24" t="str">
        <f>VLOOKUP($A35,Questions!$A$2:$W$333,2,0)&amp;""</f>
        <v>Does operating your solution require the institution to operate a physical or virtual appliance in their own environment or to provide inbound firewall exceptions to allow your employees to remotely administer systems in the institution's environment?</v>
      </c>
      <c r="C35" s="28"/>
      <c r="D35" s="49"/>
      <c r="E35" s="190" t="str">
        <f>IF($C35="Yes",VLOOKUP($A35,Questions!$A$2:$W$333,17,0)&amp;"",IF($C35="No",VLOOKUP($A35,Questions!$A$2:$W$333,16,0)&amp;"",VLOOKUP($A35,Questions!$A$2:$W$333,15,0)&amp;""))</f>
        <v/>
      </c>
      <c r="F35" s="224" t="str">
        <f>VLOOKUP($A35,'Institution Evaluation'!$A$56:$E$346,5,0)&amp;""</f>
        <v/>
      </c>
      <c r="I35" s="44"/>
    </row>
    <row r="36" spans="1:10" s="1" customFormat="1" ht="63.75" customHeight="1" x14ac:dyDescent="0.2">
      <c r="A36" s="178" t="s">
        <v>1031</v>
      </c>
      <c r="B36" s="24" t="str">
        <f>VLOOKUP($A36,Questions!$A$2:$W$333,2,0)&amp;""</f>
        <v>Does your solution have access to personal or institutional data?</v>
      </c>
      <c r="C36" s="28"/>
      <c r="D36" s="49"/>
      <c r="E36" s="190" t="str">
        <f>IF($C36="Yes",VLOOKUP($A36,Questions!$A$2:$W$333,17,0)&amp;"",IF($C36="No",VLOOKUP($A36,Questions!$A$2:$W$333,16,0)&amp;"",VLOOKUP($A36,Questions!$A$2:$W$333,15,0)&amp;""))</f>
        <v>This includes patient data, student data, employment data, human research data, financial data, etc.</v>
      </c>
      <c r="F36" s="224" t="str">
        <f>VLOOKUP($A36,'Institution Evaluation'!$A$56:$E$346,5,0)&amp;""</f>
        <v/>
      </c>
      <c r="G36" s="272" t="s">
        <v>1545</v>
      </c>
      <c r="H36" s="44"/>
      <c r="J36" s="44"/>
    </row>
    <row r="37" spans="1:10" s="194" customFormat="1" ht="63.75" customHeight="1" x14ac:dyDescent="0.2">
      <c r="A37" s="280" t="s">
        <v>1563</v>
      </c>
      <c r="B37" s="288"/>
      <c r="C37" s="289"/>
      <c r="D37" s="290"/>
      <c r="E37" s="291"/>
      <c r="F37" s="292"/>
      <c r="G37" s="293"/>
      <c r="H37" s="195"/>
      <c r="J37" s="195"/>
    </row>
    <row r="38" spans="1:10" ht="24.75" customHeight="1" x14ac:dyDescent="0.2">
      <c r="A38" s="306" t="s">
        <v>1607</v>
      </c>
    </row>
    <row r="39" spans="1:10" ht="15" hidden="1" customHeight="1" x14ac:dyDescent="0.2"/>
    <row r="74" ht="15" hidden="1" customHeight="1" x14ac:dyDescent="0.2"/>
    <row r="75" ht="15" hidden="1" customHeight="1" x14ac:dyDescent="0.2"/>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E23:F36 B1:B38 A1 A3:A38"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C29:C37 C25:C26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1614</v>
      </c>
      <c r="B2" s="191"/>
      <c r="C2" s="192"/>
      <c r="D2" s="191"/>
      <c r="E2" s="193"/>
      <c r="F2" s="193" t="str">
        <f>'Auto Responses'!$A$36</f>
        <v>Version 4.03</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284" customFormat="1" ht="19.5" customHeight="1" x14ac:dyDescent="0.2">
      <c r="A11" s="281" t="str">
        <f>HLOOKUP($A$4,'Auto Responses'!$D$2:$D$9,8,0)&amp;""</f>
        <v>For full instructions, please visit educause.edu/HECVAT</v>
      </c>
      <c r="B11" s="282"/>
      <c r="C11" s="283"/>
      <c r="D11" s="282"/>
      <c r="E11" s="282"/>
      <c r="F11" s="300"/>
      <c r="I11" s="285"/>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x14ac:dyDescent="0.2">
      <c r="A16" s="25" t="s">
        <v>26</v>
      </c>
      <c r="B16" s="27" t="str">
        <f>VLOOKUP($A16,Questions!$A$2:$W$333,2,0)&amp;""</f>
        <v>Solution Provider Contact Name</v>
      </c>
      <c r="C16" s="93" t="str">
        <f>VLOOKUP($A16,'START HERE'!$A$13:$C$21,3,0)&amp;""</f>
        <v/>
      </c>
      <c r="D16" s="41"/>
      <c r="E16" s="41"/>
      <c r="F16" s="67"/>
      <c r="I16" s="44"/>
      <c r="J16" s="44"/>
    </row>
    <row r="17" spans="1:10" s="1" customFormat="1" ht="22.35" customHeight="1" x14ac:dyDescent="0.2">
      <c r="A17" s="25" t="s">
        <v>27</v>
      </c>
      <c r="B17" s="27" t="str">
        <f>VLOOKUP($A17,Questions!$A$2:$W$333,2,0)&amp;""</f>
        <v>Solution Provider Contact Title</v>
      </c>
      <c r="C17" s="93" t="str">
        <f>VLOOKUP($A17,'START HERE'!$A$13:$C$21,3,0)&amp;""</f>
        <v/>
      </c>
      <c r="D17" s="41"/>
      <c r="E17" s="41"/>
      <c r="F17" s="67"/>
      <c r="I17" s="44"/>
      <c r="J17" s="44"/>
    </row>
    <row r="18" spans="1:10" s="1" customFormat="1" ht="22.35" customHeight="1" x14ac:dyDescent="0.2">
      <c r="A18" s="25" t="s">
        <v>28</v>
      </c>
      <c r="B18" s="27" t="str">
        <f>VLOOKUP($A18,Questions!$A$2:$W$333,2,0)&amp;""</f>
        <v>Solution Provider Contact Email</v>
      </c>
      <c r="C18" s="93" t="str">
        <f>VLOOKUP($A18,'START HERE'!$A$13:$C$21,3,0)&amp;""</f>
        <v/>
      </c>
      <c r="D18" s="41"/>
      <c r="E18" s="41"/>
      <c r="F18" s="67"/>
      <c r="I18" s="44"/>
      <c r="J18" s="44"/>
    </row>
    <row r="19" spans="1:10" s="1" customFormat="1" ht="22.35" customHeight="1" x14ac:dyDescent="0.2">
      <c r="A19" s="25" t="s">
        <v>29</v>
      </c>
      <c r="B19" s="27" t="str">
        <f>VLOOKUP($A19,Questions!$A$2:$W$333,2,0)&amp;""</f>
        <v>Solution Provider Contact Phone Number</v>
      </c>
      <c r="C19" s="93" t="str">
        <f>VLOOKUP($A19,'START HERE'!$A$13:$C$21,3,0)&amp;""</f>
        <v/>
      </c>
      <c r="D19" s="41"/>
      <c r="E19" s="41"/>
      <c r="F19" s="67"/>
      <c r="I19" s="44"/>
      <c r="J19" s="44"/>
    </row>
    <row r="20" spans="1:10" s="1" customFormat="1" ht="22.35" customHeight="1" thickBot="1" x14ac:dyDescent="0.25">
      <c r="A20" s="25" t="s">
        <v>30</v>
      </c>
      <c r="B20" s="27" t="str">
        <f>VLOOKUP($A20,Questions!$A$2:$W$333,2,0)&amp;""</f>
        <v>Country of Company Headquarters</v>
      </c>
      <c r="C20" s="93" t="str">
        <f>VLOOKUP($A20,'START HERE'!$A$13:$C$21,3,0)&amp;""</f>
        <v/>
      </c>
      <c r="D20" s="41"/>
      <c r="E20" s="41"/>
      <c r="F20" s="67"/>
      <c r="I20" s="44"/>
      <c r="J20" s="44"/>
    </row>
    <row r="21" spans="1:10" s="1" customFormat="1" ht="37.35" customHeight="1" thickBot="1" x14ac:dyDescent="0.25">
      <c r="A21" s="80" t="str">
        <f>VLOOKUP(LEFT($A22,4),'Auto Responses'!$N$4:$O$38,2,0)&amp;""</f>
        <v xml:space="preserve"> Documentation</v>
      </c>
      <c r="B21" s="30"/>
      <c r="C21" s="19" t="s">
        <v>1597</v>
      </c>
      <c r="D21" s="40" t="s">
        <v>72</v>
      </c>
      <c r="E21" s="40" t="s">
        <v>910</v>
      </c>
      <c r="F21" s="210" t="s">
        <v>911</v>
      </c>
      <c r="I21" s="44"/>
      <c r="J21" s="44"/>
    </row>
    <row r="22" spans="1:10" s="1" customFormat="1" ht="38.25" customHeight="1" x14ac:dyDescent="0.2">
      <c r="A22" s="25" t="s">
        <v>70</v>
      </c>
      <c r="B22" s="24" t="str">
        <f>VLOOKUP($A22,Questions!$A$2:$W$333,2,0)</f>
        <v>Do you have a well-documented business continuity plan (BCP), with a clear owner, that is tested annually?*</v>
      </c>
      <c r="C22" s="28"/>
      <c r="D22" s="43"/>
      <c r="E22" s="190" t="str">
        <f>IF($C22="Yes",VLOOKUP($A22,Questions!$A$2:$W$333,17,0)&amp;"",IF($C22="No",VLOOKUP($A22,Questions!$A$2:$W$333,16,0)&amp;"",VLOOKUP($A22,Questions!$A$2:$W$333,15,0)&amp;""))</f>
        <v/>
      </c>
      <c r="F22" s="224" t="str">
        <f>VLOOKUP($A22,'Institution Evaluation'!$A$56:$E$346,5,0)&amp;""</f>
        <v/>
      </c>
      <c r="I22" s="44"/>
      <c r="J22" s="44"/>
    </row>
    <row r="23" spans="1:10" s="1" customFormat="1" ht="38.25" customHeight="1" x14ac:dyDescent="0.2">
      <c r="A23" s="25" t="s">
        <v>76</v>
      </c>
      <c r="B23" s="24" t="str">
        <f>VLOOKUP($A23,Questions!$A$2:$W$333,2,0)</f>
        <v>Do you have a well-documented disaster recovery plan (DRP), with a clear owner, that is tested annually?*</v>
      </c>
      <c r="C23" s="28"/>
      <c r="D23" s="43"/>
      <c r="E23" s="190" t="str">
        <f>IF($C23="Yes",VLOOKUP($A23,Questions!$A$2:$W$333,17,0)&amp;"",IF($C23="No",VLOOKUP($A23,Questions!$A$2:$W$333,16,0)&amp;"",VLOOKUP($A23,Questions!$A$2:$W$333,15,0)&amp;""))</f>
        <v/>
      </c>
      <c r="F23" s="224" t="str">
        <f>VLOOKUP($A23,'Institution Evaluation'!$A$56:$E$346,5,0)&amp;""</f>
        <v/>
      </c>
      <c r="I23" s="44"/>
      <c r="J23" s="44"/>
    </row>
    <row r="24" spans="1:10" s="1" customFormat="1" ht="45.75" customHeight="1" x14ac:dyDescent="0.2">
      <c r="A24" s="25" t="s">
        <v>77</v>
      </c>
      <c r="B24" s="24" t="str">
        <f>VLOOKUP($A24,Questions!$A$2:$W$333,2,0)</f>
        <v>Have you undergone a SSAE 18/SOC 2 audit?</v>
      </c>
      <c r="C24" s="28"/>
      <c r="D24" s="43"/>
      <c r="E24" s="190" t="str">
        <f>IF($C24="Yes",VLOOKUP($A24,Questions!$A$2:$W$333,17,0)&amp;"",IF($C24="No",VLOOKUP($A24,Questions!$A$2:$W$333,16,0)&amp;"",VLOOKUP($A24,Questions!$A$2:$W$333,15,0)&amp;""))</f>
        <v/>
      </c>
      <c r="F24" s="224" t="str">
        <f>VLOOKUP($A24,'Institution Evaluation'!$A$56:$E$346,5,0)&amp;""</f>
        <v/>
      </c>
      <c r="I24" s="44"/>
      <c r="J24" s="44"/>
    </row>
    <row r="25" spans="1:10" s="1" customFormat="1" ht="48" customHeight="1" x14ac:dyDescent="0.2">
      <c r="A25" s="25" t="s">
        <v>80</v>
      </c>
      <c r="B25" s="24" t="str">
        <f>VLOOKUP($A25,Questions!$A$2:$W$333,2,0)</f>
        <v>Do you conform with a specific industry standard security framework (e.g., NIST Cybersecurity Framework, CIS Controls, ISO 27001, etc.)?</v>
      </c>
      <c r="C25" s="28"/>
      <c r="D25" s="43"/>
      <c r="E25" s="190" t="str">
        <f>IF($C25="Yes",VLOOKUP($A25,Questions!$A$2:$W$333,17,0)&amp;"",IF($C25="No",VLOOKUP($A25,Questions!$A$2:$W$333,16,0)&amp;"",VLOOKUP($A25,Questions!$A$2:$W$333,15,0)&amp;""))</f>
        <v/>
      </c>
      <c r="F25" s="224" t="str">
        <f>VLOOKUP($A25,'Institution Evaluation'!$A$56:$E$346,5,0)&amp;""</f>
        <v/>
      </c>
      <c r="I25" s="44"/>
      <c r="J25" s="44"/>
    </row>
    <row r="26" spans="1:10" s="1" customFormat="1" ht="52.5" customHeight="1" x14ac:dyDescent="0.2">
      <c r="A26" s="25" t="s">
        <v>84</v>
      </c>
      <c r="B26" s="24" t="str">
        <f>VLOOKUP($A26,Questions!$A$2:$W$333,2,0)</f>
        <v>Can you provide overall system and/or application architecture diagrams, including a full description of the data flow for all components of the system?</v>
      </c>
      <c r="C26" s="28"/>
      <c r="D26" s="43"/>
      <c r="E26" s="190" t="str">
        <f>IF($C26="Yes",VLOOKUP($A26,Questions!$A$2:$W$333,17,0)&amp;"",IF($C26="No",VLOOKUP($A26,Questions!$A$2:$W$333,16,0)&amp;"",VLOOKUP($A26,Questions!$A$2:$W$333,15,0)&amp;""))</f>
        <v/>
      </c>
      <c r="F26" s="224" t="str">
        <f>VLOOKUP($A26,'Institution Evaluation'!$A$56:$E$346,5,0)&amp;""</f>
        <v/>
      </c>
      <c r="I26" s="44"/>
      <c r="J26" s="44"/>
    </row>
    <row r="27" spans="1:10" s="1" customFormat="1" ht="55.5" customHeight="1" x14ac:dyDescent="0.2">
      <c r="A27" s="25" t="s">
        <v>88</v>
      </c>
      <c r="B27" s="24" t="str">
        <f>VLOOKUP($A27,Questions!$A$2:$W$333,2,0)</f>
        <v>Does your organization have a data privacy policy?</v>
      </c>
      <c r="C27" s="28"/>
      <c r="D27" s="43"/>
      <c r="E27" s="190" t="str">
        <f>IF($C27="Yes",VLOOKUP($A27,Questions!$A$2:$W$333,17,0)&amp;"",IF($C27="No",VLOOKUP($A27,Questions!$A$2:$W$333,16,0)&amp;"",VLOOKUP($A27,Questions!$A$2:$W$333,15,0)&amp;""))</f>
        <v/>
      </c>
      <c r="F27" s="224" t="str">
        <f>VLOOKUP($A27,'Institution Evaluation'!$A$56:$E$346,5,0)&amp;""</f>
        <v/>
      </c>
      <c r="I27" s="44"/>
      <c r="J27" s="44"/>
    </row>
    <row r="28" spans="1:10" s="1" customFormat="1" ht="38.25" customHeight="1" thickBot="1" x14ac:dyDescent="0.25">
      <c r="A28" s="25" t="s">
        <v>92</v>
      </c>
      <c r="B28" s="24" t="str">
        <f>VLOOKUP($A28,Questions!$A$2:$W$333,2,0)</f>
        <v>Do you have a documented, and currently implemented, employee onboarding and offboarding policy?</v>
      </c>
      <c r="C28" s="28"/>
      <c r="D28" s="43"/>
      <c r="E28" s="190" t="str">
        <f>IF($C28="Yes",VLOOKUP($A28,Questions!$A$2:$W$333,17,0)&amp;"",IF($C28="No",VLOOKUP($A28,Questions!$A$2:$W$333,16,0)&amp;"",VLOOKUP($A28,Questions!$A$2:$W$333,15,0)&amp;""))</f>
        <v/>
      </c>
      <c r="F28" s="224" t="str">
        <f>VLOOKUP($A28,'Institution Evaluation'!$A$56:$E$346,5,0)&amp;""</f>
        <v/>
      </c>
      <c r="G28" s="272" t="s">
        <v>1545</v>
      </c>
      <c r="I28" s="44"/>
      <c r="J28" s="44"/>
    </row>
    <row r="29" spans="1:10" s="1" customFormat="1" ht="37.35" customHeight="1" thickBot="1" x14ac:dyDescent="0.25">
      <c r="A29" s="80" t="str">
        <f>VLOOKUP(LEFT($A30,4),'Auto Responses'!$N$4:$O$38,2,0)&amp;""</f>
        <v xml:space="preserve"> Assessment of Third Parties</v>
      </c>
      <c r="B29" s="30"/>
      <c r="C29" s="19" t="s">
        <v>1597</v>
      </c>
      <c r="D29" s="40" t="s">
        <v>72</v>
      </c>
      <c r="E29" s="40" t="s">
        <v>910</v>
      </c>
      <c r="F29" s="210" t="s">
        <v>911</v>
      </c>
      <c r="I29" s="44"/>
      <c r="J29" s="44"/>
    </row>
    <row r="30" spans="1:10" s="1" customFormat="1" ht="46.5" customHeight="1" x14ac:dyDescent="0.2">
      <c r="A30" s="25" t="s">
        <v>130</v>
      </c>
      <c r="B30" s="24" t="str">
        <f>VLOOKUP($A30,Questions!$A$2:$W$333,2,0)</f>
        <v>Do you perform security assessments of third-party companies with which you share data (e.g., hosting providers, cloud services, PaaS, IaaS, SaaS)?*</v>
      </c>
      <c r="C30" s="28"/>
      <c r="D30" s="26"/>
      <c r="E30" s="190" t="str">
        <f>IF($C30="Yes",VLOOKUP($A30,Questions!$A$2:$W$333,17,0)&amp;"",IF($C30="No",VLOOKUP($A30,Questions!$A$2:$W$333,16,0)&amp;"",VLOOKUP($A30,Questions!$A$2:$W$333,15,0)&amp;""))</f>
        <v/>
      </c>
      <c r="F30" s="224" t="str">
        <f>VLOOKUP($A30,'Institution Evaluation'!$A$56:$E$346,5,0)&amp;""</f>
        <v/>
      </c>
      <c r="I30" s="44"/>
      <c r="J30" s="44"/>
    </row>
    <row r="31" spans="1:10" s="1" customFormat="1" ht="61.5" customHeight="1" x14ac:dyDescent="0.2">
      <c r="A31" s="25" t="s">
        <v>134</v>
      </c>
      <c r="B31" s="24" t="str">
        <f>VLOOKUP($A31,Questions!$A$2:$W$333,2,0)</f>
        <v>Do you have contractual language in place with third parties governing access to institutional data?*</v>
      </c>
      <c r="C31" s="28"/>
      <c r="D31" s="26"/>
      <c r="E31" s="190" t="str">
        <f>IF($C31="Yes",VLOOKUP($A31,Questions!$A$2:$W$333,17,0)&amp;"",IF($C31="No",VLOOKUP($A31,Questions!$A$2:$W$333,16,0)&amp;"",VLOOKUP($A31,Questions!$A$2:$W$333,15,0)&amp;""))</f>
        <v>List each third party and why institutional data is shared with them. Format example: [Third Party Name] - Reason</v>
      </c>
      <c r="F31" s="224" t="str">
        <f>VLOOKUP($A31,'Institution Evaluation'!$A$56:$E$346,5,0)&amp;""</f>
        <v/>
      </c>
      <c r="I31" s="44"/>
      <c r="J31" s="44"/>
    </row>
    <row r="32" spans="1:10" s="1" customFormat="1" ht="50.25" customHeight="1" x14ac:dyDescent="0.2">
      <c r="A32" s="25" t="s">
        <v>137</v>
      </c>
      <c r="B32" s="24" t="str">
        <f>VLOOKUP($A32,Questions!$A$2:$W$333,2,0)</f>
        <v>Do the contracts in place with these third parties address liability in the event of a data breach?*</v>
      </c>
      <c r="C32" s="28"/>
      <c r="D32" s="26"/>
      <c r="E32" s="190" t="str">
        <f>IF($C32="Yes",VLOOKUP($A32,Questions!$A$2:$W$333,17,0)&amp;"",IF($C32="No",VLOOKUP($A32,Questions!$A$2:$W$333,16,0)&amp;"",VLOOKUP($A32,Questions!$A$2:$W$333,15,0)&amp;""))</f>
        <v/>
      </c>
      <c r="F32" s="224" t="str">
        <f>VLOOKUP($A32,'Institution Evaluation'!$A$56:$E$346,5,0)&amp;""</f>
        <v/>
      </c>
      <c r="I32" s="44"/>
      <c r="J32" s="44"/>
    </row>
    <row r="33" spans="1:10" s="1" customFormat="1" ht="62.25" customHeight="1" x14ac:dyDescent="0.2">
      <c r="A33" s="25" t="s">
        <v>138</v>
      </c>
      <c r="B33" s="24" t="str">
        <f>VLOOKUP($A33,Questions!$A$2:$W$333,2,0)</f>
        <v>Do you have an implemented third-party management strategy?*</v>
      </c>
      <c r="C33" s="28"/>
      <c r="D33" s="26"/>
      <c r="E33" s="190" t="str">
        <f>IF($C33="Yes",VLOOKUP($A33,Questions!$A$2:$W$333,17,0)&amp;"",IF($C33="No",VLOOKUP($A33,Questions!$A$2:$W$333,16,0)&amp;"",VLOOKUP($A33,Questions!$A$2:$W$333,15,0)&amp;""))</f>
        <v>Robust answers from the solution provider improve the quality and efficiency of the security assessment process.</v>
      </c>
      <c r="F33" s="224" t="str">
        <f>VLOOKUP($A33,'Institution Evaluation'!$A$56:$E$346,5,0)&amp;""</f>
        <v/>
      </c>
      <c r="I33" s="44"/>
      <c r="J33" s="44"/>
    </row>
    <row r="34" spans="1:10" s="1" customFormat="1" ht="53.25" customHeight="1" thickBot="1" x14ac:dyDescent="0.25">
      <c r="A34" s="25" t="s">
        <v>141</v>
      </c>
      <c r="B34" s="24" t="str">
        <f>VLOOKUP($A34,Questions!$A$2:$W$333,2,0)</f>
        <v>Do you have a process and implemented procedures for managing your hardware supply chain (e.g., telecommunications equipment, export licensing, computing devices)?</v>
      </c>
      <c r="C34" s="28"/>
      <c r="D34" s="26"/>
      <c r="E34" s="190" t="str">
        <f>IF($C34="Yes",VLOOKUP($A34,Questions!$A$2:$W$333,17,0)&amp;"",IF($C34="No",VLOOKUP($A34,Questions!$A$2:$W$333,16,0)&amp;"",VLOOKUP($A34,Questions!$A$2:$W$333,15,0)&amp;""))</f>
        <v>Make sure you address any national or regional regulations.</v>
      </c>
      <c r="F34" s="224" t="str">
        <f>VLOOKUP($A34,'Institution Evaluation'!$A$56:$E$346,5,0)&amp;""</f>
        <v/>
      </c>
      <c r="G34" s="272" t="s">
        <v>1545</v>
      </c>
      <c r="I34" s="44"/>
      <c r="J34" s="44"/>
    </row>
    <row r="35" spans="1:10" s="1" customFormat="1" ht="37.35" customHeight="1" thickBot="1" x14ac:dyDescent="0.25">
      <c r="A35" s="80" t="str">
        <f>VLOOKUP(LEFT($A36,4),'Auto Responses'!$N$4:$O$38,2,0)&amp;""</f>
        <v xml:space="preserve"> Change Management</v>
      </c>
      <c r="B35" s="30"/>
      <c r="C35" s="19" t="s">
        <v>1597</v>
      </c>
      <c r="D35" s="40" t="s">
        <v>72</v>
      </c>
      <c r="E35" s="40" t="s">
        <v>910</v>
      </c>
      <c r="F35" s="210" t="s">
        <v>911</v>
      </c>
      <c r="I35" s="44"/>
      <c r="J35" s="44"/>
    </row>
    <row r="36" spans="1:10" s="1" customFormat="1" ht="38.25" customHeight="1" x14ac:dyDescent="0.2">
      <c r="A36" s="25" t="s">
        <v>284</v>
      </c>
      <c r="B36" s="24" t="str">
        <f>VLOOKUP($A36,Questions!$A$2:$W$333,2,0)</f>
        <v>Will the institution be notified of major changes to your environment that could impact the institution's security posture?*</v>
      </c>
      <c r="C36" s="28"/>
      <c r="D36" s="26"/>
      <c r="E36" s="190" t="str">
        <f>IF($C36="Yes",VLOOKUP($A36,Questions!$A$2:$W$333,17,0)&amp;"",IF($C36="No",VLOOKUP($A36,Questions!$A$2:$W$333,16,0)&amp;"",VLOOKUP($A36,Questions!$A$2:$W$333,15,0)&amp;""))</f>
        <v/>
      </c>
      <c r="F36" s="224" t="str">
        <f>VLOOKUP($A36,'Institution Evaluation'!$A$56:$E$346,5,0)&amp;""</f>
        <v/>
      </c>
      <c r="I36" s="44"/>
      <c r="J36" s="44"/>
    </row>
    <row r="37" spans="1:10" s="1" customFormat="1" ht="54" customHeight="1" x14ac:dyDescent="0.2">
      <c r="A37" s="25" t="s">
        <v>289</v>
      </c>
      <c r="B37" s="24" t="str">
        <f>VLOOKUP($A37,Questions!$A$2:$W$333,2,0)</f>
        <v>Does the system support client customizations from one release to another?*</v>
      </c>
      <c r="C37" s="28"/>
      <c r="D37" s="26"/>
      <c r="E37" s="190" t="str">
        <f>IF($C37="Yes",VLOOKUP($A37,Questions!$A$2:$W$333,17,0)&amp;"",IF($C37="No",VLOOKUP($A37,Questions!$A$2:$W$333,16,0)&amp;"",VLOOKUP($A37,Questions!$A$2:$W$333,15,0)&amp;""))</f>
        <v>Ensure that all relevant details pertaining to CHNG-06 are clearly stated in your response.</v>
      </c>
      <c r="F37" s="224" t="str">
        <f>VLOOKUP($A37,'Institution Evaluation'!$A$56:$E$346,5,0)&amp;""</f>
        <v/>
      </c>
      <c r="I37" s="44"/>
      <c r="J37" s="44"/>
    </row>
    <row r="38" spans="1:10" s="1" customFormat="1" ht="65.25" customHeight="1" x14ac:dyDescent="0.2">
      <c r="A38" s="25" t="s">
        <v>290</v>
      </c>
      <c r="B38" s="24" t="str">
        <f>VLOOKUP($A38,Questions!$A$2:$W$333,2,0)</f>
        <v>Do you have an implemented system configuration management process (e.g.,secure "gold" images, etc.)?*</v>
      </c>
      <c r="C38" s="28"/>
      <c r="D38" s="26"/>
      <c r="E38" s="190" t="str">
        <f>IF($C38="Yes",VLOOKUP($A38,Questions!$A$2:$W$333,17,0)&amp;"",IF($C38="No",VLOOKUP($A38,Questions!$A$2:$W$333,16,0)&amp;"",VLOOKUP($A38,Questions!$A$2:$W$333,15,0)&amp;""))</f>
        <v/>
      </c>
      <c r="F38" s="224" t="str">
        <f>VLOOKUP($A38,'Institution Evaluation'!$A$56:$E$346,5,0)&amp;""</f>
        <v/>
      </c>
      <c r="I38" s="44"/>
      <c r="J38" s="44"/>
    </row>
    <row r="39" spans="1:10" s="1" customFormat="1" ht="38.25" customHeight="1" x14ac:dyDescent="0.2">
      <c r="A39" s="25" t="s">
        <v>293</v>
      </c>
      <c r="B39" s="24" t="str">
        <f>VLOOKUP($A39,Questions!$A$2:$W$333,2,0)</f>
        <v>Do you have a documented change management process?</v>
      </c>
      <c r="C39" s="28"/>
      <c r="D39" s="26"/>
      <c r="E39" s="190" t="str">
        <f>IF($C39="Yes",VLOOKUP($A39,Questions!$A$2:$W$333,17,0)&amp;"",IF($C39="No",VLOOKUP($A39,Questions!$A$2:$W$333,16,0)&amp;"",VLOOKUP($A39,Questions!$A$2:$W$333,15,0)&amp;""))</f>
        <v/>
      </c>
      <c r="F39" s="224" t="str">
        <f>VLOOKUP($A39,'Institution Evaluation'!$A$56:$E$346,5,0)&amp;""</f>
        <v/>
      </c>
      <c r="I39" s="44"/>
      <c r="J39" s="44"/>
    </row>
    <row r="40" spans="1:10" s="1" customFormat="1" ht="53.25" customHeight="1" x14ac:dyDescent="0.2">
      <c r="A40" s="25" t="s">
        <v>297</v>
      </c>
      <c r="B40" s="24" t="str">
        <f>VLOOKUP($A40,Questions!$A$2:$W$333,2,0)</f>
        <v>Does your change management process minimally include authorization, impact analysis, testing, and validation before moving changes to production?</v>
      </c>
      <c r="C40" s="28"/>
      <c r="D40" s="26"/>
      <c r="E40" s="190" t="str">
        <f>IF($C40="Yes",VLOOKUP($A40,Questions!$A$2:$W$333,17,0)&amp;"",IF($C40="No",VLOOKUP($A40,Questions!$A$2:$W$333,16,0)&amp;"",VLOOKUP($A40,Questions!$A$2:$W$333,15,0)&amp;""))</f>
        <v/>
      </c>
      <c r="F40" s="224" t="str">
        <f>VLOOKUP($A40,'Institution Evaluation'!$A$56:$E$346,5,0)&amp;""</f>
        <v/>
      </c>
      <c r="I40" s="44"/>
      <c r="J40" s="44"/>
    </row>
    <row r="41" spans="1:10" s="1" customFormat="1" ht="54.75" customHeight="1" x14ac:dyDescent="0.2">
      <c r="A41" s="25" t="s">
        <v>301</v>
      </c>
      <c r="B41" s="24" t="str">
        <f>VLOOKUP($A41,Questions!$A$2:$W$333,2,0)</f>
        <v>Does your change management process verify that all required third-party libraries and dependencies are still supported with each major change?</v>
      </c>
      <c r="C41" s="28"/>
      <c r="D41" s="26"/>
      <c r="E41" s="190" t="str">
        <f>IF($C41="Yes",VLOOKUP($A41,Questions!$A$2:$W$333,17,0)&amp;"",IF($C41="No",VLOOKUP($A41,Questions!$A$2:$W$333,16,0)&amp;"",VLOOKUP($A41,Questions!$A$2:$W$333,15,0)&amp;""))</f>
        <v/>
      </c>
      <c r="F41" s="224" t="str">
        <f>VLOOKUP($A41,'Institution Evaluation'!$A$56:$E$346,5,0)&amp;""</f>
        <v/>
      </c>
      <c r="I41" s="44"/>
      <c r="J41" s="44"/>
    </row>
    <row r="42" spans="1:10" s="1" customFormat="1" ht="53.25" customHeight="1" x14ac:dyDescent="0.2">
      <c r="A42" s="25" t="s">
        <v>305</v>
      </c>
      <c r="B42" s="24" t="str">
        <f>VLOOKUP($A42,Questions!$A$2:$W$333,2,0)</f>
        <v>Do you have policy and procedure, currently implemented, managing how critical patches are applied to all systems and applications?</v>
      </c>
      <c r="C42" s="28"/>
      <c r="D42" s="26"/>
      <c r="E42" s="190" t="str">
        <f>IF($C42="Yes",VLOOKUP($A42,Questions!$A$2:$W$333,17,0)&amp;"",IF($C42="No",VLOOKUP($A42,Questions!$A$2:$W$333,16,0)&amp;"",VLOOKUP($A42,Questions!$A$2:$W$333,15,0)&amp;""))</f>
        <v/>
      </c>
      <c r="F42" s="224" t="str">
        <f>VLOOKUP($A42,'Institution Evaluation'!$A$56:$E$346,5,0)&amp;""</f>
        <v/>
      </c>
      <c r="I42" s="44"/>
      <c r="J42" s="44"/>
    </row>
    <row r="43" spans="1:10" s="1" customFormat="1" ht="38.25" customHeight="1" x14ac:dyDescent="0.2">
      <c r="A43" s="25" t="s">
        <v>309</v>
      </c>
      <c r="B43" s="24" t="str">
        <f>VLOOKUP($A43,Questions!$A$2:$W$333,2,0)</f>
        <v>Have you implemented policies and procedures that guide how security risks are mitigated until patches can be applied?</v>
      </c>
      <c r="C43" s="28"/>
      <c r="D43" s="26"/>
      <c r="E43" s="190" t="str">
        <f>IF($C43="Yes",VLOOKUP($A43,Questions!$A$2:$W$333,17,0)&amp;"",IF($C43="No",VLOOKUP($A43,Questions!$A$2:$W$333,16,0)&amp;"",VLOOKUP($A43,Questions!$A$2:$W$333,15,0)&amp;""))</f>
        <v/>
      </c>
      <c r="F43" s="224" t="str">
        <f>VLOOKUP($A43,'Institution Evaluation'!$A$56:$E$346,5,0)&amp;""</f>
        <v/>
      </c>
      <c r="I43" s="44"/>
      <c r="J43" s="44"/>
    </row>
    <row r="44" spans="1:10" s="1" customFormat="1" ht="52.5" customHeight="1" x14ac:dyDescent="0.2">
      <c r="A44" s="25" t="s">
        <v>312</v>
      </c>
      <c r="B44" s="24" t="str">
        <f>VLOOKUP($A44,Questions!$A$2:$W$333,2,0)</f>
        <v>Do clients have the option to not participate in or postpone an upgrade to a new release?</v>
      </c>
      <c r="C44" s="28"/>
      <c r="D44" s="26"/>
      <c r="E44" s="190" t="str">
        <f>IF($C44="Yes",VLOOKUP($A44,Questions!$A$2:$W$333,17,0)&amp;"",IF($C44="No",VLOOKUP($A44,Questions!$A$2:$W$333,16,0)&amp;"",VLOOKUP($A44,Questions!$A$2:$W$333,15,0)&amp;""))</f>
        <v/>
      </c>
      <c r="F44" s="224" t="str">
        <f>VLOOKUP($A44,'Institution Evaluation'!$A$56:$E$346,5,0)&amp;""</f>
        <v/>
      </c>
      <c r="I44" s="44"/>
      <c r="J44" s="44"/>
    </row>
    <row r="45" spans="1:10" s="1" customFormat="1" ht="64.5" customHeight="1" x14ac:dyDescent="0.2">
      <c r="A45" s="25" t="s">
        <v>315</v>
      </c>
      <c r="B45" s="24" t="str">
        <f>VLOOKUP($A45,Questions!$A$2:$W$333,2,0)</f>
        <v>Do you have a fully implemented solution support strategy that defines how many concurrent versions you support?</v>
      </c>
      <c r="C45" s="28"/>
      <c r="D45" s="26"/>
      <c r="E45" s="190" t="str">
        <f>IF($C45="Yes",VLOOKUP($A45,Questions!$A$2:$W$333,17,0)&amp;"",IF($C45="No",VLOOKUP($A45,Questions!$A$2:$W$333,16,0)&amp;"",VLOOKUP($A45,Questions!$A$2:$W$333,15,0)&amp;""))</f>
        <v>List the current version you support and what percentage of customers are utilizing that version.</v>
      </c>
      <c r="F45" s="224" t="str">
        <f>VLOOKUP($A45,'Institution Evaluation'!$A$56:$E$346,5,0)&amp;""</f>
        <v/>
      </c>
      <c r="I45" s="44"/>
      <c r="J45" s="44"/>
    </row>
    <row r="46" spans="1:10" s="1" customFormat="1" ht="38.25" customHeight="1" x14ac:dyDescent="0.2">
      <c r="A46" s="25" t="s">
        <v>317</v>
      </c>
      <c r="B46" s="24" t="str">
        <f>VLOOKUP($A46,Questions!$A$2:$W$333,2,0)</f>
        <v>Do you have a release schedule for product updates?</v>
      </c>
      <c r="C46" s="28"/>
      <c r="D46" s="26"/>
      <c r="E46" s="190" t="str">
        <f>IF($C46="Yes",VLOOKUP($A46,Questions!$A$2:$W$333,17,0)&amp;"",IF($C46="No",VLOOKUP($A46,Questions!$A$2:$W$333,16,0)&amp;"",VLOOKUP($A46,Questions!$A$2:$W$333,15,0)&amp;""))</f>
        <v/>
      </c>
      <c r="F46" s="224" t="str">
        <f>VLOOKUP($A46,'Institution Evaluation'!$A$56:$E$346,5,0)&amp;""</f>
        <v/>
      </c>
      <c r="I46" s="44"/>
      <c r="J46" s="44"/>
    </row>
    <row r="47" spans="1:10" s="1" customFormat="1" ht="54" customHeight="1" x14ac:dyDescent="0.2">
      <c r="A47" s="25" t="s">
        <v>321</v>
      </c>
      <c r="B47" s="24" t="str">
        <f>VLOOKUP($A47,Questions!$A$2:$W$333,2,0)</f>
        <v>Do you have a technology roadmap, for at least the next two years, for enhancements and bug fixes for the solution being assessed?</v>
      </c>
      <c r="C47" s="28"/>
      <c r="D47" s="26"/>
      <c r="E47" s="190" t="str">
        <f>IF($C47="Yes",VLOOKUP($A47,Questions!$A$2:$W$333,17,0)&amp;"",IF($C47="No",VLOOKUP($A47,Questions!$A$2:$W$333,16,0)&amp;"",VLOOKUP($A47,Questions!$A$2:$W$333,15,0)&amp;""))</f>
        <v/>
      </c>
      <c r="F47" s="224" t="str">
        <f>VLOOKUP($A47,'Institution Evaluation'!$A$56:$E$346,5,0)&amp;""</f>
        <v/>
      </c>
      <c r="I47" s="44"/>
      <c r="J47" s="44"/>
    </row>
    <row r="48" spans="1:10" s="1" customFormat="1" ht="38.25" customHeight="1" x14ac:dyDescent="0.2">
      <c r="A48" s="25" t="s">
        <v>324</v>
      </c>
      <c r="B48" s="24" t="str">
        <f>VLOOKUP($A48,Questions!$A$2:$W$333,2,0)</f>
        <v>Can solution updates be completed without institutional involvement (i.e., technically or organizationally)?</v>
      </c>
      <c r="C48" s="28"/>
      <c r="D48" s="26"/>
      <c r="E48" s="190" t="str">
        <f>IF($C48="Yes",VLOOKUP($A48,Questions!$A$2:$W$333,17,0)&amp;"",IF($C48="No",VLOOKUP($A48,Questions!$A$2:$W$333,16,0)&amp;"",VLOOKUP($A48,Questions!$A$2:$W$333,15,0)&amp;""))</f>
        <v/>
      </c>
      <c r="F48" s="224" t="str">
        <f>VLOOKUP($A48,'Institution Evaluation'!$A$56:$E$346,5,0)&amp;""</f>
        <v/>
      </c>
      <c r="I48" s="44"/>
      <c r="J48" s="44"/>
    </row>
    <row r="49" spans="1:10" s="1" customFormat="1" ht="38.25" customHeight="1" x14ac:dyDescent="0.2">
      <c r="A49" s="25" t="s">
        <v>329</v>
      </c>
      <c r="B49" s="24" t="str">
        <f>VLOOKUP($A49,Questions!$A$2:$W$333,2,0)</f>
        <v>Are upgrades or system changes installed during off-peak hours or in a manner that does not impact the customer?</v>
      </c>
      <c r="C49" s="28"/>
      <c r="D49" s="26"/>
      <c r="E49" s="190" t="str">
        <f>IF($C49="Yes",VLOOKUP($A49,Questions!$A$2:$W$333,17,0)&amp;"",IF($C49="No",VLOOKUP($A49,Questions!$A$2:$W$333,16,0)&amp;"",VLOOKUP($A49,Questions!$A$2:$W$333,15,0)&amp;""))</f>
        <v/>
      </c>
      <c r="F49" s="224" t="str">
        <f>VLOOKUP($A49,'Institution Evaluation'!$A$56:$E$346,5,0)&amp;""</f>
        <v/>
      </c>
      <c r="I49" s="44"/>
      <c r="J49" s="44"/>
    </row>
    <row r="50" spans="1:10" s="1" customFormat="1" ht="38.25" customHeight="1" x14ac:dyDescent="0.2">
      <c r="A50" s="25" t="s">
        <v>333</v>
      </c>
      <c r="B50" s="24" t="str">
        <f>VLOOKUP($A50,Questions!$A$2:$W$333,2,0)</f>
        <v>Do procedures exist to provide that emergency changes are documented and authorized (including after-the-fact approval)?</v>
      </c>
      <c r="C50" s="28"/>
      <c r="D50" s="26"/>
      <c r="E50" s="190" t="str">
        <f>IF($C50="Yes",VLOOKUP($A50,Questions!$A$2:$W$333,17,0)&amp;"",IF($C50="No",VLOOKUP($A50,Questions!$A$2:$W$333,16,0)&amp;"",VLOOKUP($A50,Questions!$A$2:$W$333,15,0)&amp;""))</f>
        <v/>
      </c>
      <c r="F50" s="224" t="str">
        <f>VLOOKUP($A50,'Institution Evaluation'!$A$56:$E$346,5,0)&amp;""</f>
        <v/>
      </c>
      <c r="I50" s="44"/>
      <c r="J50" s="44"/>
    </row>
    <row r="51" spans="1:10" s="1" customFormat="1" ht="48" customHeight="1" thickBot="1" x14ac:dyDescent="0.25">
      <c r="A51" s="25" t="s">
        <v>336</v>
      </c>
      <c r="B51" s="24" t="str">
        <f>VLOOKUP($A51,Questions!$A$2:$W$333,2,0)</f>
        <v>Do you have a systems management and configuration strategy that encompasses servers, appliances, cloud services, applications, and mobile devices (company and employee owned)?</v>
      </c>
      <c r="C51" s="28"/>
      <c r="D51" s="26"/>
      <c r="E51" s="190" t="str">
        <f>IF($C51="Yes",VLOOKUP($A51,Questions!$A$2:$W$333,17,0)&amp;"",IF($C51="No",VLOOKUP($A51,Questions!$A$2:$W$333,16,0)&amp;"",VLOOKUP($A51,Questions!$A$2:$W$333,15,0)&amp;""))</f>
        <v/>
      </c>
      <c r="F51" s="224" t="str">
        <f>VLOOKUP($A51,'Institution Evaluation'!$A$56:$E$346,5,0)&amp;""</f>
        <v/>
      </c>
      <c r="G51" s="272" t="s">
        <v>1545</v>
      </c>
      <c r="I51" s="44"/>
      <c r="J51" s="44"/>
    </row>
    <row r="52" spans="1:10" s="1" customFormat="1" ht="37.35" customHeight="1" thickBot="1" x14ac:dyDescent="0.25">
      <c r="A52" s="80" t="str">
        <f>VLOOKUP(LEFT($A53,4),'Auto Responses'!$N$4:$O$38,2,0)&amp;""</f>
        <v xml:space="preserve"> Policies, Processes, and Procedures</v>
      </c>
      <c r="B52" s="30"/>
      <c r="C52" s="19" t="s">
        <v>1597</v>
      </c>
      <c r="D52" s="40" t="s">
        <v>72</v>
      </c>
      <c r="E52" s="40" t="s">
        <v>910</v>
      </c>
      <c r="F52" s="210" t="s">
        <v>911</v>
      </c>
      <c r="I52" s="44"/>
      <c r="J52" s="44"/>
    </row>
    <row r="53" spans="1:10" s="1" customFormat="1" ht="38.25" customHeight="1" x14ac:dyDescent="0.2">
      <c r="A53" s="25" t="s">
        <v>521</v>
      </c>
      <c r="B53" s="24" t="str">
        <f>VLOOKUP($A53,Questions!$A$2:$W$333,2,0)</f>
        <v>Do you have a documented patch management process?*</v>
      </c>
      <c r="C53" s="28"/>
      <c r="D53" s="26"/>
      <c r="E53" s="190" t="str">
        <f>IF($C53="Yes",VLOOKUP($A53,Questions!$A$2:$W$333,17,0)&amp;"",IF($C53="No",VLOOKUP($A53,Questions!$A$2:$W$333,16,0)&amp;"",VLOOKUP($A53,Questions!$A$2:$W$333,15,0)&amp;""))</f>
        <v/>
      </c>
      <c r="F53" s="224" t="str">
        <f>VLOOKUP($A53,'Institution Evaluation'!$A$56:$E$346,5,0)&amp;""</f>
        <v/>
      </c>
      <c r="I53" s="44"/>
      <c r="J53" s="44"/>
    </row>
    <row r="54" spans="1:10" s="1" customFormat="1" ht="56.25" customHeight="1" x14ac:dyDescent="0.2">
      <c r="A54" s="25" t="s">
        <v>522</v>
      </c>
      <c r="B54" s="24" t="str">
        <f>VLOOKUP($A54,Questions!$A$2:$W$333,2,0)</f>
        <v>Can your organization comply with institutional policies on privacy and data protection with regard to users of institutional systems, if required?*</v>
      </c>
      <c r="C54" s="28"/>
      <c r="D54" s="26"/>
      <c r="E54" s="190" t="str">
        <f>IF($C54="Yes",VLOOKUP($A54,Questions!$A$2:$W$333,17,0)&amp;"",IF($C54="No",VLOOKUP($A54,Questions!$A$2:$W$333,16,0)&amp;"",VLOOKUP($A54,Questions!$A$2:$W$333,15,0)&amp;""))</f>
        <v/>
      </c>
      <c r="F54" s="224" t="str">
        <f>VLOOKUP($A54,'Institution Evaluation'!$A$56:$E$346,5,0)&amp;""</f>
        <v/>
      </c>
      <c r="I54" s="44"/>
      <c r="J54" s="44"/>
    </row>
    <row r="55" spans="1:10" s="1" customFormat="1" ht="38.25" customHeight="1" x14ac:dyDescent="0.2">
      <c r="A55" s="25" t="s">
        <v>524</v>
      </c>
      <c r="B55" s="24" t="str">
        <f>VLOOKUP($A55,Questions!$A$2:$W$333,2,0)</f>
        <v>Is your company subject to the institution's geographic region's laws and regulations?*</v>
      </c>
      <c r="C55" s="28"/>
      <c r="D55" s="26"/>
      <c r="E55" s="190" t="str">
        <f>IF($C55="Yes",VLOOKUP($A55,Questions!$A$2:$W$333,17,0)&amp;"",IF($C55="No",VLOOKUP($A55,Questions!$A$2:$W$333,16,0)&amp;"",VLOOKUP($A55,Questions!$A$2:$W$333,15,0)&amp;""))</f>
        <v>State the country that governs and regulates your company.</v>
      </c>
      <c r="F55" s="224" t="str">
        <f>VLOOKUP($A55,'Institution Evaluation'!$A$56:$E$346,5,0)&amp;""</f>
        <v/>
      </c>
      <c r="I55" s="44"/>
      <c r="J55" s="44"/>
    </row>
    <row r="56" spans="1:10" s="1" customFormat="1" ht="38.25" customHeight="1" x14ac:dyDescent="0.2">
      <c r="A56" s="25" t="s">
        <v>528</v>
      </c>
      <c r="B56" s="24" t="str">
        <f>VLOOKUP($A56,Questions!$A$2:$W$333,2,0)</f>
        <v>Can you accommodate encryption requirements using open standards?</v>
      </c>
      <c r="C56" s="28"/>
      <c r="D56" s="26"/>
      <c r="E56" s="190" t="str">
        <f>IF($C56="Yes",VLOOKUP($A56,Questions!$A$2:$W$333,17,0)&amp;"",IF($C56="No",VLOOKUP($A56,Questions!$A$2:$W$333,16,0)&amp;"",VLOOKUP($A56,Questions!$A$2:$W$333,15,0)&amp;""))</f>
        <v/>
      </c>
      <c r="F56" s="224" t="str">
        <f>VLOOKUP($A56,'Institution Evaluation'!$A$56:$E$346,5,0)&amp;""</f>
        <v/>
      </c>
      <c r="I56" s="44"/>
      <c r="J56" s="44"/>
    </row>
    <row r="57" spans="1:10" s="1" customFormat="1" ht="36" customHeight="1" x14ac:dyDescent="0.2">
      <c r="A57" s="25" t="s">
        <v>532</v>
      </c>
      <c r="B57" s="24" t="str">
        <f>VLOOKUP($A57,Questions!$A$2:$W$333,2,0)</f>
        <v>Do you have a documented systems development life cycle (SDLC)?</v>
      </c>
      <c r="C57" s="28"/>
      <c r="D57" s="26"/>
      <c r="E57" s="190" t="str">
        <f>IF($C57="Yes",VLOOKUP($A57,Questions!$A$2:$W$333,17,0)&amp;"",IF($C57="No",VLOOKUP($A57,Questions!$A$2:$W$333,16,0)&amp;"",VLOOKUP($A57,Questions!$A$2:$W$333,15,0)&amp;""))</f>
        <v/>
      </c>
      <c r="F57" s="224" t="str">
        <f>VLOOKUP($A57,'Institution Evaluation'!$A$56:$E$346,5,0)&amp;""</f>
        <v/>
      </c>
      <c r="I57" s="44"/>
      <c r="J57" s="44"/>
    </row>
    <row r="58" spans="1:10" s="1" customFormat="1" ht="28.5" x14ac:dyDescent="0.2">
      <c r="A58" s="25" t="s">
        <v>536</v>
      </c>
      <c r="B58" s="24" t="str">
        <f>VLOOKUP($A58,Questions!$A$2:$W$333,2,0)</f>
        <v>Do you perform background screenings or multi-state background checks on all employees prior to their first day of work?</v>
      </c>
      <c r="C58" s="28"/>
      <c r="D58" s="26"/>
      <c r="E58" s="190" t="str">
        <f>IF($C58="Yes",VLOOKUP($A58,Questions!$A$2:$W$333,17,0)&amp;"",IF($C58="No",VLOOKUP($A58,Questions!$A$2:$W$333,16,0)&amp;"",VLOOKUP($A58,Questions!$A$2:$W$333,15,0)&amp;""))</f>
        <v/>
      </c>
      <c r="F58" s="224" t="str">
        <f>VLOOKUP($A58,'Institution Evaluation'!$A$56:$E$346,5,0)&amp;""</f>
        <v/>
      </c>
      <c r="I58" s="44"/>
      <c r="J58" s="44"/>
    </row>
    <row r="59" spans="1:10" s="1" customFormat="1" ht="47.25" customHeight="1" x14ac:dyDescent="0.2">
      <c r="A59" s="25" t="s">
        <v>539</v>
      </c>
      <c r="B59" s="24" t="str">
        <f>VLOOKUP($A59,Questions!$A$2:$W$333,2,0)</f>
        <v>Do you require new employees to fill out agreements and review policies?</v>
      </c>
      <c r="C59" s="28"/>
      <c r="D59" s="26"/>
      <c r="E59" s="190" t="str">
        <f>IF($C59="Yes",VLOOKUP($A59,Questions!$A$2:$W$333,17,0)&amp;"",IF($C59="No",VLOOKUP($A59,Questions!$A$2:$W$333,16,0)&amp;"",VLOOKUP($A59,Questions!$A$2:$W$333,15,0)&amp;""))</f>
        <v/>
      </c>
      <c r="F59" s="224" t="str">
        <f>VLOOKUP($A59,'Institution Evaluation'!$A$56:$E$346,5,0)&amp;""</f>
        <v/>
      </c>
      <c r="I59" s="44"/>
      <c r="J59" s="44"/>
    </row>
    <row r="60" spans="1:10" s="1" customFormat="1" ht="46.5" customHeight="1" x14ac:dyDescent="0.2">
      <c r="A60" s="25" t="s">
        <v>541</v>
      </c>
      <c r="B60" s="24" t="str">
        <f>VLOOKUP($A60,Questions!$A$2:$W$333,2,0)</f>
        <v>Do you have a documented information security policy?</v>
      </c>
      <c r="C60" s="28"/>
      <c r="D60" s="26"/>
      <c r="E60" s="190" t="str">
        <f>IF($C60="Yes",VLOOKUP($A60,Questions!$A$2:$W$333,17,0)&amp;"",IF($C60="No",VLOOKUP($A60,Questions!$A$2:$W$333,16,0)&amp;"",VLOOKUP($A60,Questions!$A$2:$W$333,15,0)&amp;""))</f>
        <v/>
      </c>
      <c r="F60" s="224" t="str">
        <f>VLOOKUP($A60,'Institution Evaluation'!$A$56:$E$346,5,0)&amp;""</f>
        <v/>
      </c>
      <c r="I60" s="44"/>
      <c r="J60" s="44"/>
    </row>
    <row r="61" spans="1:10" s="1" customFormat="1" ht="48" customHeight="1" x14ac:dyDescent="0.2">
      <c r="A61" s="25" t="s">
        <v>545</v>
      </c>
      <c r="B61" s="24" t="str">
        <f>VLOOKUP($A61,Questions!$A$2:$W$333,2,0)</f>
        <v>Are information security principles designed into the product lifecycle?</v>
      </c>
      <c r="C61" s="28"/>
      <c r="D61" s="26"/>
      <c r="E61" s="190" t="str">
        <f>IF($C61="Yes",VLOOKUP($A61,Questions!$A$2:$W$333,17,0)&amp;"",IF($C61="No",VLOOKUP($A61,Questions!$A$2:$W$333,16,0)&amp;"",VLOOKUP($A61,Questions!$A$2:$W$333,15,0)&amp;""))</f>
        <v/>
      </c>
      <c r="F61" s="224" t="str">
        <f>VLOOKUP($A61,'Institution Evaluation'!$A$56:$E$346,5,0)&amp;""</f>
        <v/>
      </c>
      <c r="I61" s="44"/>
      <c r="J61" s="44"/>
    </row>
    <row r="62" spans="1:10" s="1" customFormat="1" ht="28.5" customHeight="1" x14ac:dyDescent="0.2">
      <c r="A62" s="25" t="s">
        <v>550</v>
      </c>
      <c r="B62" s="24" t="str">
        <f>VLOOKUP($A62,Questions!$A$2:$W$333,2,0)</f>
        <v>Will you comply with applicable breach notification laws?</v>
      </c>
      <c r="C62" s="28"/>
      <c r="D62" s="26"/>
      <c r="E62" s="190" t="str">
        <f>IF($C62="Yes",VLOOKUP($A62,Questions!$A$2:$W$333,17,0)&amp;"",IF($C62="No",VLOOKUP($A62,Questions!$A$2:$W$333,16,0)&amp;"",VLOOKUP($A62,Questions!$A$2:$W$333,15,0)&amp;""))</f>
        <v/>
      </c>
      <c r="F62" s="224" t="str">
        <f>VLOOKUP($A62,'Institution Evaluation'!$A$56:$E$346,5,0)&amp;""</f>
        <v/>
      </c>
      <c r="I62" s="44"/>
      <c r="J62" s="44"/>
    </row>
    <row r="63" spans="1:10" s="1" customFormat="1" ht="28.5" customHeight="1" x14ac:dyDescent="0.2">
      <c r="A63" s="25" t="s">
        <v>554</v>
      </c>
      <c r="B63" s="24" t="str">
        <f>VLOOKUP($A63,Questions!$A$2:$W$333,2,0)</f>
        <v>Do you have an information security awareness program?</v>
      </c>
      <c r="C63" s="28"/>
      <c r="D63" s="26"/>
      <c r="E63" s="190" t="str">
        <f>IF($C63="Yes",VLOOKUP($A63,Questions!$A$2:$W$333,17,0)&amp;"",IF($C63="No",VLOOKUP($A63,Questions!$A$2:$W$333,16,0)&amp;"",VLOOKUP($A63,Questions!$A$2:$W$333,15,0)&amp;""))</f>
        <v/>
      </c>
      <c r="F63" s="224" t="str">
        <f>VLOOKUP($A63,'Institution Evaluation'!$A$56:$E$346,5,0)&amp;""</f>
        <v/>
      </c>
      <c r="I63" s="44"/>
      <c r="J63" s="44"/>
    </row>
    <row r="64" spans="1:10" s="1" customFormat="1" ht="28.5" customHeight="1" x14ac:dyDescent="0.2">
      <c r="A64" s="25" t="s">
        <v>559</v>
      </c>
      <c r="B64" s="24" t="str">
        <f>VLOOKUP($A64,Questions!$A$2:$W$333,2,0)</f>
        <v>Is security awareness training mandatory for all employees?</v>
      </c>
      <c r="C64" s="28"/>
      <c r="D64" s="26"/>
      <c r="E64" s="190" t="str">
        <f>IF($C64="Yes",VLOOKUP($A64,Questions!$A$2:$W$333,17,0)&amp;"",IF($C64="No",VLOOKUP($A64,Questions!$A$2:$W$333,16,0)&amp;"",VLOOKUP($A64,Questions!$A$2:$W$333,15,0)&amp;""))</f>
        <v/>
      </c>
      <c r="F64" s="224" t="str">
        <f>VLOOKUP($A64,'Institution Evaluation'!$A$56:$E$346,5,0)&amp;""</f>
        <v/>
      </c>
      <c r="I64" s="44"/>
      <c r="J64" s="44"/>
    </row>
    <row r="65" spans="1:10" s="1" customFormat="1" ht="54" customHeight="1" x14ac:dyDescent="0.2">
      <c r="A65" s="25" t="s">
        <v>563</v>
      </c>
      <c r="B65" s="24" t="str">
        <f>VLOOKUP($A65,Questions!$A$2:$W$333,2,0)</f>
        <v>Do you have process and procedure(s) documented, and currently followed, that require a review and update of the access list(s) for privileged accounts?</v>
      </c>
      <c r="C65" s="28"/>
      <c r="D65" s="26"/>
      <c r="E65" s="190" t="str">
        <f>IF($C65="Yes",VLOOKUP($A65,Questions!$A$2:$W$333,17,0)&amp;"",IF($C65="No",VLOOKUP($A65,Questions!$A$2:$W$333,16,0)&amp;"",VLOOKUP($A65,Questions!$A$2:$W$333,15,0)&amp;""))</f>
        <v/>
      </c>
      <c r="F65" s="224" t="str">
        <f>VLOOKUP($A65,'Institution Evaluation'!$A$56:$E$346,5,0)&amp;""</f>
        <v/>
      </c>
      <c r="I65" s="44"/>
      <c r="J65" s="44"/>
    </row>
    <row r="66" spans="1:10" s="1" customFormat="1" ht="34.5" customHeight="1" x14ac:dyDescent="0.2">
      <c r="A66" s="25" t="s">
        <v>567</v>
      </c>
      <c r="B66" s="24" t="str">
        <f>VLOOKUP($A66,Questions!$A$2:$W$333,2,0)</f>
        <v>Do you have documented, and currently implemented, internal audit processes and procedures?</v>
      </c>
      <c r="C66" s="28"/>
      <c r="D66" s="26"/>
      <c r="E66" s="190" t="str">
        <f>IF($C66="Yes",VLOOKUP($A66,Questions!$A$2:$W$333,17,0)&amp;"",IF($C66="No",VLOOKUP($A66,Questions!$A$2:$W$333,16,0)&amp;"",VLOOKUP($A66,Questions!$A$2:$W$333,15,0)&amp;""))</f>
        <v/>
      </c>
      <c r="F66" s="224" t="str">
        <f>VLOOKUP($A66,'Institution Evaluation'!$A$56:$E$346,5,0)&amp;""</f>
        <v/>
      </c>
      <c r="I66" s="44"/>
      <c r="J66" s="44"/>
    </row>
    <row r="67" spans="1:10" s="1" customFormat="1" ht="39" customHeight="1" x14ac:dyDescent="0.2">
      <c r="A67" s="25" t="s">
        <v>572</v>
      </c>
      <c r="B67" s="24" t="str">
        <f>VLOOKUP($A67,Questions!$A$2:$W$333,2,0)</f>
        <v>Does your organization have physical security controls and policies in place?</v>
      </c>
      <c r="C67" s="28"/>
      <c r="D67" s="26"/>
      <c r="E67" s="190" t="str">
        <f>IF($C67="Yes",VLOOKUP($A67,Questions!$A$2:$W$333,17,0)&amp;"",IF($C67="No",VLOOKUP($A67,Questions!$A$2:$W$333,16,0)&amp;"",VLOOKUP($A67,Questions!$A$2:$W$333,15,0)&amp;""))</f>
        <v/>
      </c>
      <c r="F67" s="224" t="str">
        <f>VLOOKUP($A67,'Institution Evaluation'!$A$56:$E$346,5,0)&amp;""</f>
        <v/>
      </c>
      <c r="G67" s="272" t="s">
        <v>1545</v>
      </c>
      <c r="H67" s="44"/>
    </row>
    <row r="68" spans="1:10" s="194" customFormat="1" ht="39" customHeight="1" x14ac:dyDescent="0.2">
      <c r="A68" s="306" t="s">
        <v>1607</v>
      </c>
      <c r="B68" s="288"/>
      <c r="C68" s="289"/>
      <c r="D68" s="302"/>
      <c r="E68" s="291"/>
      <c r="F68" s="292"/>
      <c r="G68" s="293"/>
      <c r="H68" s="195"/>
    </row>
    <row r="69" spans="1:10" s="1" customFormat="1" ht="15" customHeight="1" x14ac:dyDescent="0.2">
      <c r="A69" s="303"/>
      <c r="C69" s="14"/>
      <c r="D69" s="15"/>
      <c r="E69" s="16"/>
      <c r="I69" s="44"/>
      <c r="J69" s="44"/>
    </row>
    <row r="70" spans="1:10" s="1" customFormat="1" ht="15" hidden="1" customHeight="1" x14ac:dyDescent="0.2">
      <c r="A70"/>
      <c r="C70" s="14"/>
      <c r="D70" s="15"/>
      <c r="E70" s="16"/>
      <c r="I70" s="44"/>
      <c r="J70" s="44"/>
    </row>
    <row r="71" spans="1:10" ht="57" hidden="1" customHeight="1" x14ac:dyDescent="0.2">
      <c r="A71" s="25" t="e">
        <f>#REF!</f>
        <v>#REF!</v>
      </c>
    </row>
    <row r="72" spans="1:10" ht="42.75" hidden="1" customHeight="1" x14ac:dyDescent="0.2">
      <c r="A72" s="25" t="e">
        <f>#REF!</f>
        <v>#REF!</v>
      </c>
    </row>
    <row r="73" spans="1:10" ht="15" hidden="1" customHeight="1" x14ac:dyDescent="0.2">
      <c r="A73" s="25" t="e">
        <f>#REF!</f>
        <v>#REF!</v>
      </c>
    </row>
    <row r="74" spans="1:10" ht="15" hidden="1" customHeight="1" x14ac:dyDescent="0.2">
      <c r="A74" s="25" t="e">
        <f>#REF!</f>
        <v>#REF!</v>
      </c>
    </row>
    <row r="75" spans="1:10" ht="15" hidden="1" customHeight="1" x14ac:dyDescent="0.2">
      <c r="A75" s="25" t="e">
        <f>#REF!</f>
        <v>#REF!</v>
      </c>
    </row>
    <row r="76" spans="1:10" ht="15" hidden="1" customHeight="1" x14ac:dyDescent="0.2">
      <c r="A76" s="25" t="e">
        <f>#REF!</f>
        <v>#REF!</v>
      </c>
    </row>
    <row r="77" spans="1:10" ht="15" hidden="1" customHeight="1" x14ac:dyDescent="0.2">
      <c r="A77" s="25" t="e">
        <f>#REF!</f>
        <v>#REF!</v>
      </c>
    </row>
    <row r="78" spans="1:10" ht="15" hidden="1" customHeight="1" x14ac:dyDescent="0.2"/>
    <row r="79" spans="1:10" ht="15" hidden="1" customHeight="1" x14ac:dyDescent="0.2"/>
    <row r="80" spans="1:1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E21:F67 A3:A68 C35:D35 C52:D52 C5:F12 D3:F3 B2:B68 D21:D29 C21 C29"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BB38F01-8950-47A1-A9D6-AA20F3133A43}">
          <x14:formula1>
            <xm:f>'Auto Responses'!$J$3:$J$4</xm:f>
          </x14:formula1>
          <xm:sqref>C53:C68 C36:C51 C30:C34 C22:C28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1466</v>
      </c>
      <c r="B2" s="191"/>
      <c r="C2" s="192"/>
      <c r="D2" s="191"/>
      <c r="E2" s="193"/>
      <c r="F2" s="193" t="str">
        <f>'Auto Responses'!$A$36</f>
        <v>Version 4.03</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2"/>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2"/>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2"/>
      <c r="I7" s="44"/>
    </row>
    <row r="8" spans="1:10" s="1" customFormat="1" ht="19.5" customHeight="1" x14ac:dyDescent="0.2">
      <c r="A8" s="57" t="str">
        <f>HLOOKUP($A$4,'Auto Responses'!$D$2:$D$8,5,0)&amp;""</f>
        <v>4. DO NOT complete any fields in the "Evaluation" sheets or the "Analyst Notes" column.</v>
      </c>
      <c r="B8" s="22"/>
      <c r="C8" s="84"/>
      <c r="D8" s="22"/>
      <c r="E8" s="22"/>
      <c r="F8" s="22"/>
      <c r="I8" s="44"/>
    </row>
    <row r="9" spans="1:10" s="1" customFormat="1" ht="19.5" customHeight="1" x14ac:dyDescent="0.2">
      <c r="A9" s="57" t="str">
        <f>HLOOKUP($A$4,'Auto Responses'!$D$2:$D$8,6,0)&amp;""</f>
        <v>5. Return the completed file to institutions.</v>
      </c>
      <c r="B9" s="22"/>
      <c r="C9" s="84"/>
      <c r="D9" s="22"/>
      <c r="E9" s="22"/>
      <c r="F9" s="22"/>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2"/>
      <c r="I10" s="44"/>
    </row>
    <row r="11" spans="1:10" s="1" customFormat="1" ht="19.5" customHeight="1" x14ac:dyDescent="0.2">
      <c r="A11" s="281" t="str">
        <f>HLOOKUP($A$4,'Auto Responses'!$D$2:$D$9,8,0)&amp;""</f>
        <v>For full instructions, please visit educause.edu/HECVAT</v>
      </c>
      <c r="B11" s="22"/>
      <c r="C11" s="84"/>
      <c r="D11" s="22"/>
      <c r="E11" s="22"/>
      <c r="F11" s="22"/>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c r="E17" s="40" t="s">
        <v>910</v>
      </c>
      <c r="F17" s="210" t="s">
        <v>911</v>
      </c>
      <c r="I17" s="44"/>
      <c r="J17" s="44"/>
    </row>
    <row r="18" spans="1:10" s="1" customFormat="1" ht="38.25" customHeight="1" thickBot="1" x14ac:dyDescent="0.25">
      <c r="A18" s="25" t="s">
        <v>48</v>
      </c>
      <c r="B18" s="24" t="str">
        <f>VLOOKUP($A18,Questions!$A$2:$W$333,2,0)</f>
        <v>Are you offering either a product or platform, as opposed to only offering a service</v>
      </c>
      <c r="C18" s="89" t="str">
        <f>VLOOKUP($A18,'START HERE'!$A$23:$F$36,3,0)&amp;""</f>
        <v/>
      </c>
      <c r="D18" s="51" t="str">
        <f>VLOOKUP($A18,'START HERE'!$A$23:$F$36,4,0)&amp;""</f>
        <v/>
      </c>
      <c r="E18" s="190" t="str">
        <f>IF($C18="Yes",VLOOKUP($A18,Questions!$A$2:$W$333,17,0)&amp;"",IF($C18="No",VLOOKUP($A18,Questions!$A$2:$W$333,16,0)&amp;"",VLOOKUP($A18,Questions!$A$2:$W$333,15,0)&amp;""))</f>
        <v xml:space="preserve"> </v>
      </c>
      <c r="F18" s="224" t="str">
        <f>VLOOKUP($A18,'Institution Evaluation'!$A$56:$E$346,5,0)&amp;""</f>
        <v/>
      </c>
      <c r="G18" s="272" t="s">
        <v>1545</v>
      </c>
      <c r="I18" s="44"/>
      <c r="J18" s="44"/>
    </row>
    <row r="19" spans="1:10" s="1" customFormat="1" ht="37.35" customHeight="1" thickBot="1" x14ac:dyDescent="0.25">
      <c r="A19" s="80" t="str">
        <f>VLOOKUP(LEFT($A20,4),'Auto Responses'!$N$4:$O$38,2,0)&amp;""</f>
        <v xml:space="preserve"> Authentication, Authorization, and Account Management</v>
      </c>
      <c r="B19" s="30"/>
      <c r="C19" s="19" t="s">
        <v>1597</v>
      </c>
      <c r="D19" s="40" t="s">
        <v>72</v>
      </c>
      <c r="E19" s="40" t="s">
        <v>910</v>
      </c>
      <c r="F19" s="210" t="s">
        <v>911</v>
      </c>
      <c r="I19" s="44"/>
      <c r="J19" s="44"/>
    </row>
    <row r="20" spans="1:10" s="1" customFormat="1" ht="97.5" customHeight="1" x14ac:dyDescent="0.2">
      <c r="A20" s="25" t="s">
        <v>222</v>
      </c>
      <c r="B20" s="24" t="str">
        <f>VLOOKUP($A20,Questions!$A$2:$W$333,2,0)</f>
        <v>Does your solution support single sign-on (SSO) protocols for user and administrator authentication?*</v>
      </c>
      <c r="C20" s="28"/>
      <c r="D20" s="50"/>
      <c r="E20" s="190" t="str">
        <f>IF($C$18="No",'Auto Responses'!$A$3,IF($C20="Yes",VLOOKUP($A20,Questions!$A$2:$W$333,17,0)&amp;"",IF($C20="No",VLOOKUP($A20,Questions!$A$2:$W$333,16,0)&amp;"",VLOOKUP($A20,Questions!$A$2:$W$333,15,0)&amp;"")))</f>
        <v>Answer "yes" only if user AND administrator authentication is supported. If partially supported, answer "no." Ensure you respond to any guidance in the Additional Information column.</v>
      </c>
      <c r="F20" s="224" t="str">
        <f>VLOOKUP($A20,'Institution Evaluation'!$A$56:$E$346,5,0)&amp;""</f>
        <v/>
      </c>
      <c r="I20" s="44"/>
      <c r="J20" s="44"/>
    </row>
    <row r="21" spans="1:10" s="1" customFormat="1" ht="45.75" customHeight="1" x14ac:dyDescent="0.2">
      <c r="A21" s="25" t="s">
        <v>227</v>
      </c>
      <c r="B21" s="24" t="str">
        <f>VLOOKUP($A21,Questions!$A$2:$W$333,2,0)</f>
        <v>Does your solution support local authentication protocols for user and administrator authentication?*</v>
      </c>
      <c r="C21" s="28"/>
      <c r="D21" s="50"/>
      <c r="E21" s="190" t="str">
        <f>IF($C$18="No",'Auto Responses'!$A$3,IF($C21="Yes",VLOOKUP($A21,Questions!$A$2:$W$333,17,0)&amp;"",IF($C21="No",VLOOKUP($A21,Questions!$A$2:$W$333,16,0)&amp;"",VLOOKUP($A21,Questions!$A$2:$W$333,15,0)&amp;"")))</f>
        <v/>
      </c>
      <c r="F21" s="224" t="str">
        <f>VLOOKUP($A21,'Institution Evaluation'!$A$56:$E$346,5,0)&amp;""</f>
        <v/>
      </c>
      <c r="I21" s="44"/>
      <c r="J21" s="44"/>
    </row>
    <row r="22" spans="1:10" s="1" customFormat="1" ht="48" customHeight="1" x14ac:dyDescent="0.2">
      <c r="A22" s="25" t="s">
        <v>231</v>
      </c>
      <c r="B22" s="24" t="str">
        <f>VLOOKUP($A22,Questions!$A$2:$W$333,2,0)</f>
        <v>Can you enforce password/passphrase complexity requirements (provided by the institution)?*</v>
      </c>
      <c r="C22" s="28"/>
      <c r="D22" s="50"/>
      <c r="E22" s="190" t="str">
        <f>IF($C$18="No",'Auto Responses'!$A$3,IF($C22="Yes",VLOOKUP($A22,Questions!$A$2:$W$333,17,0)&amp;"",IF($C22="No",VLOOKUP($A22,Questions!$A$2:$W$333,16,0)&amp;"",VLOOKUP($A22,Questions!$A$2:$W$333,15,0)&amp;"")))</f>
        <v/>
      </c>
      <c r="F22" s="224" t="str">
        <f>VLOOKUP($A22,'Institution Evaluation'!$A$56:$E$346,5,0)&amp;""</f>
        <v/>
      </c>
      <c r="I22" s="44"/>
      <c r="J22" s="44"/>
    </row>
    <row r="23" spans="1:10" s="1" customFormat="1" ht="72" customHeight="1" x14ac:dyDescent="0.2">
      <c r="A23" s="25" t="s">
        <v>232</v>
      </c>
      <c r="B23" s="24" t="str">
        <f>VLOOKUP($A23,Questions!$A$2:$W$333,2,0)</f>
        <v>Does the system have password complexity or length limitations and/or restrictions?*</v>
      </c>
      <c r="C23" s="28"/>
      <c r="D23" s="50"/>
      <c r="E23" s="190" t="str">
        <f>IF($C$18="No",'Auto Responses'!$A$3,IF($C23="Yes",VLOOKUP($A23,Questions!$A$2:$W$333,17,0)&amp;"",IF($C23="No",VLOOKUP($A23,Questions!$A$2:$W$333,16,0)&amp;"",VLOOKUP($A23,Questions!$A$2:$W$333,15,0)&amp;"")))</f>
        <v>Answer "yes" if your solution has internal limits to password complexity (max langth, certain special characters unsupported, etc.).</v>
      </c>
      <c r="F23" s="224" t="str">
        <f>VLOOKUP($A23,'Institution Evaluation'!$A$56:$E$346,5,0)&amp;""</f>
        <v/>
      </c>
      <c r="I23" s="44"/>
      <c r="J23" s="44"/>
    </row>
    <row r="24" spans="1:10" s="1" customFormat="1" ht="73.5" customHeight="1" x14ac:dyDescent="0.2">
      <c r="A24" s="25" t="s">
        <v>236</v>
      </c>
      <c r="B24" s="24" t="str">
        <f>VLOOKUP($A24,Questions!$A$2:$W$333,2,0)</f>
        <v>Do you have documented password/passphrase reset procedures that are currently implemented in the system and/or customer support?*</v>
      </c>
      <c r="C24" s="28"/>
      <c r="D24" s="50"/>
      <c r="E24" s="190" t="str">
        <f>IF($C$18="No",'Auto Responses'!$A$3,IF($C24="Yes",VLOOKUP($A24,Questions!$A$2:$W$333,17,0)&amp;"",IF($C24="No",VLOOKUP($A24,Questions!$A$2:$W$333,16,0)&amp;"",VLOOKUP($A24,Questions!$A$2:$W$333,15,0)&amp;"")))</f>
        <v/>
      </c>
      <c r="F24" s="224" t="str">
        <f>VLOOKUP($A24,'Institution Evaluation'!$A$56:$E$346,5,0)&amp;""</f>
        <v/>
      </c>
      <c r="H24" s="195"/>
      <c r="I24" s="44"/>
      <c r="J24" s="44"/>
    </row>
    <row r="25" spans="1:10" s="1" customFormat="1" ht="57.75" customHeight="1" x14ac:dyDescent="0.2">
      <c r="A25" s="25" t="s">
        <v>239</v>
      </c>
      <c r="B25" s="24" t="str">
        <f>VLOOKUP($A25,Questions!$A$2:$W$333,2,0)</f>
        <v>Does your organization participate in InCommon or another eduGAIN-affiliated trust federation?*</v>
      </c>
      <c r="C25" s="28"/>
      <c r="D25" s="50"/>
      <c r="E25" s="190" t="str">
        <f>IF($C$18="No",'Auto Responses'!$A$3,IF($C25="Yes",VLOOKUP($A25,Questions!$A$2:$W$333,17,0)&amp;"",IF($C25="No",VLOOKUP($A25,Questions!$A$2:$W$333,16,0)&amp;"",VLOOKUP($A25,Questions!$A$2:$W$333,15,0)&amp;"")))</f>
        <v/>
      </c>
      <c r="F25" s="224" t="str">
        <f>VLOOKUP($A25,'Institution Evaluation'!$A$56:$E$346,5,0)&amp;""</f>
        <v/>
      </c>
      <c r="I25" s="44"/>
      <c r="J25" s="44"/>
    </row>
    <row r="26" spans="1:10" s="1" customFormat="1" ht="38.25" customHeight="1" x14ac:dyDescent="0.2">
      <c r="A26" s="25" t="s">
        <v>243</v>
      </c>
      <c r="B26" s="24" t="str">
        <f>VLOOKUP($A26,Questions!$A$2:$W$333,2,0)</f>
        <v>Are there any passwords/passphrases hard-coded into your systems or solutions?*</v>
      </c>
      <c r="C26" s="28"/>
      <c r="D26" s="50"/>
      <c r="E26" s="190" t="str">
        <f>IF($C$18="No",'Auto Responses'!$A$3,IF($C26="Yes",VLOOKUP($A26,Questions!$A$2:$W$333,17,0)&amp;"",IF($C26="No",VLOOKUP($A26,Questions!$A$2:$W$333,16,0)&amp;"",VLOOKUP($A26,Questions!$A$2:$W$333,15,0)&amp;"")))</f>
        <v/>
      </c>
      <c r="F26" s="224" t="str">
        <f>VLOOKUP($A26,'Institution Evaluation'!$A$56:$E$346,5,0)&amp;""</f>
        <v/>
      </c>
      <c r="I26" s="44"/>
      <c r="J26" s="44"/>
    </row>
    <row r="27" spans="1:10" s="1" customFormat="1" ht="38.25" customHeight="1" x14ac:dyDescent="0.2">
      <c r="A27" s="25" t="s">
        <v>246</v>
      </c>
      <c r="B27" s="24" t="str">
        <f>VLOOKUP($A27,Questions!$A$2:$W$333,2,0)</f>
        <v>Are you storing any passwords in plaintext?*</v>
      </c>
      <c r="C27" s="28"/>
      <c r="D27" s="50"/>
      <c r="E27" s="190" t="str">
        <f>IF($C$18="No",'Auto Responses'!$A$3,IF($C27="Yes",VLOOKUP($A27,Questions!$A$2:$W$333,17,0)&amp;"",IF($C27="No",VLOOKUP($A27,Questions!$A$2:$W$333,16,0)&amp;"",VLOOKUP($A27,Questions!$A$2:$W$333,15,0)&amp;"")))</f>
        <v/>
      </c>
      <c r="F27" s="224" t="str">
        <f>VLOOKUP($A27,'Institution Evaluation'!$A$56:$E$346,5,0)&amp;""</f>
        <v/>
      </c>
      <c r="I27" s="44"/>
      <c r="J27" s="44"/>
    </row>
    <row r="28" spans="1:10" s="1" customFormat="1" ht="69.75" customHeight="1" x14ac:dyDescent="0.2">
      <c r="A28" s="25" t="s">
        <v>250</v>
      </c>
      <c r="B28" s="24" t="str">
        <f>VLOOKUP($A28,Questions!$A$2:$W$333,2,0)</f>
        <v>Are audit logs available that include AT LEAST all of the following: login, logout, actions performed, and source IP address?*</v>
      </c>
      <c r="C28" s="28"/>
      <c r="D28" s="50"/>
      <c r="E28" s="190" t="str">
        <f>IF($C$18="No",'Auto Responses'!$A$3,IF($C28="Yes",VLOOKUP($A28,Questions!$A$2:$W$333,17,0)&amp;"",IF($C28="No",VLOOKUP($A28,Questions!$A$2:$W$333,16,0)&amp;"",VLOOKUP($A28,Questions!$A$2:$W$333,15,0)&amp;"")))</f>
        <v/>
      </c>
      <c r="F28" s="224" t="str">
        <f>VLOOKUP($A28,'Institution Evaluation'!$A$56:$E$346,5,0)&amp;""</f>
        <v/>
      </c>
      <c r="I28" s="44"/>
      <c r="J28" s="44"/>
    </row>
    <row r="29" spans="1:10" s="1" customFormat="1" ht="104.25" customHeight="1" x14ac:dyDescent="0.2">
      <c r="A29" s="25" t="s">
        <v>253</v>
      </c>
      <c r="B29" s="24" t="str">
        <f>VLOOKUP($A29,Questions!$A$2:$W$333,2,0)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94"/>
      <c r="D29" s="50"/>
      <c r="E29" s="190" t="str">
        <f>IF($C$18="No",'Auto Responses'!$A$3,IF($C29="Yes",VLOOKUP($A29,Questions!$A$2:$W$333,17,0)&amp;"",IF($C29="No",VLOOKUP($A29,Questions!$A$2:$W$333,16,0)&amp;"",VLOOKUP($A29,Questions!$A$2:$W$333,15,0)&amp;"")))</f>
        <v>Ensure that all elements of AAAI-10 are clearly stated in your response.</v>
      </c>
      <c r="F29" s="224" t="str">
        <f>VLOOKUP($A29,'Institution Evaluation'!$A$56:$E$346,5,0)&amp;""</f>
        <v/>
      </c>
      <c r="I29" s="44"/>
      <c r="J29" s="44"/>
    </row>
    <row r="30" spans="1:10" s="1" customFormat="1" ht="48" customHeight="1" x14ac:dyDescent="0.2">
      <c r="A30" s="25" t="s">
        <v>257</v>
      </c>
      <c r="B30" s="24" t="str">
        <f>VLOOKUP($A30,Questions!$A$2:$W$333,2,0)</f>
        <v>Can you provide the institution documentation regarding the retention period for those logs, how logs are protected, and whether they are accessible to the customer (and if so, how)?*</v>
      </c>
      <c r="C30" s="28"/>
      <c r="D30" s="50"/>
      <c r="E30" s="190" t="str">
        <f>IF($C$18="No",'Auto Responses'!$A$3,IF($C30="Yes",VLOOKUP($A30,Questions!$A$2:$W$333,17,0)&amp;"",IF($C30="No",VLOOKUP($A30,Questions!$A$2:$W$333,16,0)&amp;"",VLOOKUP($A30,Questions!$A$2:$W$333,15,0)&amp;"")))</f>
        <v>Ensure that all elements of AAAI-11 are clearly stated in your response.</v>
      </c>
      <c r="F30" s="224" t="str">
        <f>VLOOKUP($A30,'Institution Evaluation'!$A$56:$E$346,5,0)&amp;""</f>
        <v/>
      </c>
      <c r="I30" s="44"/>
      <c r="J30" s="44"/>
    </row>
    <row r="31" spans="1:10" s="1" customFormat="1" ht="55.5" customHeight="1" x14ac:dyDescent="0.2">
      <c r="A31" s="25" t="s">
        <v>261</v>
      </c>
      <c r="B31" s="24" t="str">
        <f>VLOOKUP($A31,Questions!$A$2:$W$333,2,0)</f>
        <v>Does your application support integration with other authentication and authorization systems?</v>
      </c>
      <c r="C31" s="28"/>
      <c r="D31" s="50"/>
      <c r="E31" s="190" t="str">
        <f>IF($C$18="No",'Auto Responses'!$A$3,IF($C31="Yes",VLOOKUP($A31,Questions!$A$2:$W$333,17,0)&amp;"",IF($C31="No",VLOOKUP($A31,Questions!$A$2:$W$333,16,0)&amp;"",VLOOKUP($A31,Questions!$A$2:$W$333,15,0)&amp;"")))</f>
        <v/>
      </c>
      <c r="F31" s="224" t="str">
        <f>VLOOKUP($A31,'Institution Evaluation'!$A$56:$E$346,5,0)&amp;""</f>
        <v/>
      </c>
      <c r="I31" s="44"/>
      <c r="J31" s="44"/>
    </row>
    <row r="32" spans="1:10" s="1" customFormat="1" ht="51.75" customHeight="1" x14ac:dyDescent="0.2">
      <c r="A32" s="25" t="s">
        <v>263</v>
      </c>
      <c r="B32" s="24" t="str">
        <f>VLOOKUP($A32,Questions!$A$2:$W$333,2,0)</f>
        <v>Do you allow the customer to specify attribute mappings for any needed information beyond a user identifier? (e.g., Reference eduPerson, ePPA/ePPN/ePE)</v>
      </c>
      <c r="C32" s="28"/>
      <c r="D32" s="50"/>
      <c r="E32" s="190" t="str">
        <f>IF($C$18="No",'Auto Responses'!$A$3,IF($C32="Yes",VLOOKUP($A32,Questions!$A$2:$W$333,17,0)&amp;"",IF($C32="No",VLOOKUP($A32,Questions!$A$2:$W$333,16,0)&amp;"",VLOOKUP($A32,Questions!$A$2:$W$333,15,0)&amp;"")))</f>
        <v/>
      </c>
      <c r="F32" s="224" t="str">
        <f>VLOOKUP($A32,'Institution Evaluation'!$A$56:$E$346,5,0)&amp;""</f>
        <v/>
      </c>
      <c r="I32" s="44"/>
      <c r="J32" s="44"/>
    </row>
    <row r="33" spans="1:10" s="1" customFormat="1" ht="60" customHeight="1" x14ac:dyDescent="0.2">
      <c r="A33" s="25" t="s">
        <v>268</v>
      </c>
      <c r="B33" s="24" t="str">
        <f>VLOOKUP($A33,Questions!$A$2:$W$333,2,0)</f>
        <v>Does your application support directory integration for user accounts?</v>
      </c>
      <c r="C33" s="28"/>
      <c r="D33" s="50"/>
      <c r="E33" s="190" t="str">
        <f>IF($C$18="No",'Auto Responses'!$A$3,IF($C33="Yes",VLOOKUP($A33,Questions!$A$2:$W$333,17,0)&amp;"",IF($C33="No",VLOOKUP($A33,Questions!$A$2:$W$333,16,0)&amp;"",VLOOKUP($A33,Questions!$A$2:$W$333,15,0)&amp;"")))</f>
        <v/>
      </c>
      <c r="F33" s="224" t="str">
        <f>VLOOKUP($A33,'Institution Evaluation'!$A$56:$E$346,5,0)&amp;""</f>
        <v/>
      </c>
      <c r="I33" s="44"/>
      <c r="J33" s="44"/>
    </row>
    <row r="34" spans="1:10" s="1" customFormat="1" ht="75" customHeight="1" x14ac:dyDescent="0.2">
      <c r="A34" s="25" t="s">
        <v>269</v>
      </c>
      <c r="B34" s="24" t="str">
        <f>VLOOKUP($A34,Questions!$A$2:$W$333,2,0)</f>
        <v>Does your solution support any of the following web SSO standards: SAML2 (with redirect flow), OIDC, CAS, or other?</v>
      </c>
      <c r="C34" s="28"/>
      <c r="D34" s="50"/>
      <c r="E34" s="190" t="str">
        <f>IF($C$18="No",'Auto Responses'!$A$3,IF($C34="Yes",VLOOKUP($A34,Questions!$A$2:$W$333,17,0)&amp;"",IF($C34="No",VLOOKUP($A34,Questions!$A$2:$W$333,16,0)&amp;"",VLOOKUP($A34,Questions!$A$2:$W$333,15,0)&amp;"")))</f>
        <v>An answer of "yes" should be well-supported in the Additional Information column, and all elements of interest should be sufficiently addressed.</v>
      </c>
      <c r="F34" s="224" t="str">
        <f>VLOOKUP($A34,'Institution Evaluation'!$A$56:$E$346,5,0)&amp;""</f>
        <v/>
      </c>
      <c r="I34" s="44"/>
      <c r="J34" s="44"/>
    </row>
    <row r="35" spans="1:10" s="1" customFormat="1" ht="70.5" customHeight="1" x14ac:dyDescent="0.2">
      <c r="A35" s="25" t="s">
        <v>273</v>
      </c>
      <c r="B35" s="24" t="str">
        <f>VLOOKUP($A35,Questions!$A$2:$W$333,2,0)</f>
        <v>Do you support differentiation between email address and user identifier?</v>
      </c>
      <c r="C35" s="28"/>
      <c r="D35" s="50"/>
      <c r="E35" s="190" t="str">
        <f>IF($C$18="No",'Auto Responses'!$A$3,IF($C35="Yes",VLOOKUP($A35,Questions!$A$2:$W$333,17,0)&amp;"",IF($C35="No",VLOOKUP($A35,Questions!$A$2:$W$333,16,0)&amp;"",VLOOKUP($A35,Questions!$A$2:$W$333,15,0)&amp;"")))</f>
        <v/>
      </c>
      <c r="F35" s="224" t="str">
        <f>VLOOKUP($A35,'Institution Evaluation'!$A$56:$E$346,5,0)&amp;""</f>
        <v/>
      </c>
      <c r="I35" s="44"/>
      <c r="J35" s="44"/>
    </row>
    <row r="36" spans="1:10" s="1" customFormat="1" ht="57.75" customHeight="1" x14ac:dyDescent="0.2">
      <c r="A36" s="25" t="s">
        <v>278</v>
      </c>
      <c r="B36" s="24" t="str">
        <f>VLOOKUP($A36,Questions!$A$2:$W$333,2,0)</f>
        <v>If you don't support SSO, does your application and/or user frontend/portal support multifactor authentication (e.g., Duo, Google Authenticator, OTP, etc.)?</v>
      </c>
      <c r="C36" s="28"/>
      <c r="D36" s="50"/>
      <c r="E36" s="190" t="str">
        <f>IF($C$18="No",'Auto Responses'!$A$3,IF($C$20="No",'Auto Responses'!$A$28,IF($C36="Yes",VLOOKUP($A36,Questions!$A$2:$W$333,17,0)&amp;"",IF($C36="No",VLOOKUP($A36,Questions!$A$2:$W$333,16,0)&amp;"",VLOOKUP($A36,Questions!$A$2:$W$333,15,0)&amp;""))))</f>
        <v/>
      </c>
      <c r="F36" s="224" t="str">
        <f>VLOOKUP($A36,'Institution Evaluation'!$A$56:$E$346,5,0)&amp;""</f>
        <v/>
      </c>
      <c r="I36" s="44"/>
      <c r="J36" s="44"/>
    </row>
    <row r="37" spans="1:10" s="1" customFormat="1" ht="99" customHeight="1" thickBot="1" x14ac:dyDescent="0.25">
      <c r="A37" s="25" t="s">
        <v>281</v>
      </c>
      <c r="B37" s="24" t="str">
        <f>VLOOKUP($A37,Questions!$A$2:$W$333,2,0)</f>
        <v>Does your application automatically lock the session or log out an account after a period of inactivity?</v>
      </c>
      <c r="C37" s="28"/>
      <c r="D37" s="50"/>
      <c r="E37" s="190" t="str">
        <f>IF($C$18="No",'Auto Responses'!$A$3,IF($C37="Yes",VLOOKUP($A37,Questions!$A$2:$W$333,17,0)&amp;"",IF($C37="No",VLOOKUP($A37,Questions!$A$2:$W$333,16,0)&amp;"",VLOOKUP($A37,Questions!$A$2:$W$333,15,0)&amp;"")))</f>
        <v/>
      </c>
      <c r="F37" s="224" t="str">
        <f>VLOOKUP($A37,'Institution Evaluation'!$A$56:$E$346,5,0)&amp;""</f>
        <v/>
      </c>
      <c r="G37" s="272" t="s">
        <v>1545</v>
      </c>
      <c r="I37" s="44"/>
      <c r="J37" s="44"/>
    </row>
    <row r="38" spans="1:10" s="1" customFormat="1" ht="37.35" customHeight="1" thickBot="1" x14ac:dyDescent="0.25">
      <c r="A38" s="80" t="str">
        <f>VLOOKUP(LEFT($A39,4),'Auto Responses'!$N$4:$O$38,2,0)&amp;""</f>
        <v xml:space="preserve"> Data</v>
      </c>
      <c r="B38" s="30"/>
      <c r="C38" s="19" t="s">
        <v>1597</v>
      </c>
      <c r="D38" s="40" t="s">
        <v>72</v>
      </c>
      <c r="E38" s="40" t="s">
        <v>910</v>
      </c>
      <c r="F38" s="210" t="s">
        <v>911</v>
      </c>
      <c r="I38" s="44"/>
      <c r="J38" s="44"/>
    </row>
    <row r="39" spans="1:10" s="1" customFormat="1" ht="72" customHeight="1" x14ac:dyDescent="0.2">
      <c r="A39" s="25" t="s">
        <v>340</v>
      </c>
      <c r="B39" s="24" t="str">
        <f>VLOOKUP($A39,Questions!$A$2:$W$333,2,0)</f>
        <v>Will the institution's data be stored on any devices (database servers, file servers, SAN, NAS, etc.) configured with non-RFC 1918/4193 (i.e., publicly routable) IP addresses?*</v>
      </c>
      <c r="C39" s="28"/>
      <c r="D39" s="50"/>
      <c r="E39" s="190" t="str">
        <f>IF($C$18="No",'Auto Responses'!$A$3,IF($C39="Yes",VLOOKUP($A39,Questions!$A$2:$W$333,17,0)&amp;"",IF($C39="No",VLOOKUP($A39,Questions!$A$2:$W$333,16,0)&amp;"",VLOOKUP($A39,Questions!$A$2:$W$333,15,0)&amp;"")))</f>
        <v/>
      </c>
      <c r="F39" s="224" t="str">
        <f>VLOOKUP($A39,'Institution Evaluation'!$A$56:$E$346,5,0)&amp;""</f>
        <v/>
      </c>
      <c r="I39" s="44"/>
      <c r="J39" s="44"/>
    </row>
    <row r="40" spans="1:10" s="1" customFormat="1" ht="61.5" customHeight="1" x14ac:dyDescent="0.2">
      <c r="A40" s="25" t="s">
        <v>344</v>
      </c>
      <c r="B40" s="24" t="str">
        <f>VLOOKUP($A40,Questions!$A$2:$W$333,2,0)</f>
        <v>Is the transport of sensitive data encrypted using security protocols/algorithms (e.g., system-to-client)?*</v>
      </c>
      <c r="C40" s="28"/>
      <c r="D40" s="50"/>
      <c r="E40" s="190" t="str">
        <f>IF($C$18="No",'Auto Responses'!$A$3,IF($C40="Yes",VLOOKUP($A40,Questions!$A$2:$W$333,17,0)&amp;"",IF($C40="No",VLOOKUP($A40,Questions!$A$2:$W$333,16,0)&amp;"",VLOOKUP($A40,Questions!$A$2:$W$333,15,0)&amp;"")))</f>
        <v/>
      </c>
      <c r="F40" s="224" t="str">
        <f>VLOOKUP($A40,'Institution Evaluation'!$A$56:$E$346,5,0)&amp;""</f>
        <v/>
      </c>
      <c r="I40" s="44"/>
      <c r="J40" s="44"/>
    </row>
    <row r="41" spans="1:10" s="1" customFormat="1" ht="52.5" customHeight="1" x14ac:dyDescent="0.2">
      <c r="A41" s="25" t="s">
        <v>347</v>
      </c>
      <c r="B41" s="24" t="str">
        <f>VLOOKUP($A41,Questions!$A$2:$W$333,2,0)</f>
        <v>Is the storage of sensitive data encrypted using security protocols/algorithms (e.g., disk encryption, at-rest, files, and within a running database)?*</v>
      </c>
      <c r="C41" s="28"/>
      <c r="D41" s="50"/>
      <c r="E41" s="190" t="str">
        <f>IF($C$18="No",'Auto Responses'!$A$3,IF($C41="Yes",VLOOKUP($A41,Questions!$A$2:$W$333,17,0)&amp;"",IF($C41="No",VLOOKUP($A41,Questions!$A$2:$W$333,16,0)&amp;"",VLOOKUP($A41,Questions!$A$2:$W$333,15,0)&amp;"")))</f>
        <v/>
      </c>
      <c r="F41" s="224" t="str">
        <f>VLOOKUP($A41,'Institution Evaluation'!$A$56:$E$346,5,0)&amp;""</f>
        <v/>
      </c>
      <c r="I41" s="44"/>
      <c r="J41" s="44"/>
    </row>
    <row r="42" spans="1:10" s="1" customFormat="1" ht="51.75" customHeight="1" x14ac:dyDescent="0.2">
      <c r="A42" s="25" t="s">
        <v>351</v>
      </c>
      <c r="B42" s="24" t="str">
        <f>VLOOKUP($A42,Questions!$A$2:$W$333,2,0)</f>
        <v>Do all cryptographic modules in use in your solution conform to the Federal Information Processing Standards (FIPS PUB 140-2 or 140-3)?*</v>
      </c>
      <c r="C42" s="28"/>
      <c r="D42" s="50"/>
      <c r="E42" s="190" t="str">
        <f>IF($C$18="No",'Auto Responses'!$A$3,IF($C42="Yes",VLOOKUP($A42,Questions!$A$2:$W$333,17,0)&amp;"",IF($C42="No",VLOOKUP($A42,Questions!$A$2:$W$333,16,0)&amp;"",VLOOKUP($A42,Questions!$A$2:$W$333,15,0)&amp;"")))</f>
        <v/>
      </c>
      <c r="F42" s="224" t="str">
        <f>VLOOKUP($A42,'Institution Evaluation'!$A$56:$E$346,5,0)&amp;""</f>
        <v/>
      </c>
      <c r="I42" s="44"/>
      <c r="J42" s="44"/>
    </row>
    <row r="43" spans="1:10" s="1" customFormat="1" ht="38.25" customHeight="1" x14ac:dyDescent="0.2">
      <c r="A43" s="25" t="s">
        <v>356</v>
      </c>
      <c r="B43" s="24" t="str">
        <f>VLOOKUP($A43,Questions!$A$2:$W$333,2,0)</f>
        <v>Will the institution's data be available within the system for a period of time at the completion of this contract?*</v>
      </c>
      <c r="C43" s="28"/>
      <c r="D43" s="50"/>
      <c r="E43" s="190" t="str">
        <f>IF($C$18="No",'Auto Responses'!$A$3,IF($C43="Yes",VLOOKUP($A43,Questions!$A$2:$W$333,17,0)&amp;"",IF($C43="No",VLOOKUP($A43,Questions!$A$2:$W$333,16,0)&amp;"",VLOOKUP($A43,Questions!$A$2:$W$333,15,0)&amp;"")))</f>
        <v/>
      </c>
      <c r="F43" s="224" t="str">
        <f>VLOOKUP($A43,'Institution Evaluation'!$A$56:$E$346,5,0)&amp;""</f>
        <v/>
      </c>
      <c r="I43" s="44"/>
      <c r="J43" s="44"/>
    </row>
    <row r="44" spans="1:10" s="1" customFormat="1" ht="38.25" customHeight="1" x14ac:dyDescent="0.2">
      <c r="A44" s="25" t="s">
        <v>359</v>
      </c>
      <c r="B44" s="24" t="str">
        <f>VLOOKUP($A44,Questions!$A$2:$W$333,2,0)</f>
        <v>Are these rights retained even through a provider acquisition or bankruptcy event?*</v>
      </c>
      <c r="C44" s="28"/>
      <c r="D44" s="50"/>
      <c r="E44" s="190" t="str">
        <f>IF($C$18="No",'Auto Responses'!$A$3,IF($C44="Yes",VLOOKUP($A44,Questions!$A$2:$W$333,17,0)&amp;"",IF($C44="No",VLOOKUP($A44,Questions!$A$2:$W$333,16,0)&amp;"",VLOOKUP($A44,Questions!$A$2:$W$333,15,0)&amp;"")))</f>
        <v/>
      </c>
      <c r="F44" s="224" t="str">
        <f>VLOOKUP($A44,'Institution Evaluation'!$A$56:$E$346,5,0)&amp;""</f>
        <v/>
      </c>
      <c r="I44" s="44"/>
      <c r="J44" s="44"/>
    </row>
    <row r="45" spans="1:10" s="1" customFormat="1" ht="38.25" customHeight="1" x14ac:dyDescent="0.2">
      <c r="A45" s="25" t="s">
        <v>361</v>
      </c>
      <c r="B45" s="24" t="str">
        <f>VLOOKUP($A45,Questions!$A$2:$W$333,2,0)</f>
        <v>Do backups containing the institution's data ever leave the institution's data zone either physically or via network routing?*</v>
      </c>
      <c r="C45" s="28"/>
      <c r="D45" s="50"/>
      <c r="E45" s="190" t="str">
        <f>IF($C$18="No",'Auto Responses'!$A$3,IF($C45="Yes",VLOOKUP($A45,Questions!$A$2:$W$333,17,0)&amp;"",IF($C45="No",VLOOKUP($A45,Questions!$A$2:$W$333,16,0)&amp;"",VLOOKUP($A45,Questions!$A$2:$W$333,15,0)&amp;"")))</f>
        <v/>
      </c>
      <c r="F45" s="224" t="str">
        <f>VLOOKUP($A45,'Institution Evaluation'!$A$56:$E$346,5,0)&amp;""</f>
        <v/>
      </c>
      <c r="I45" s="44"/>
      <c r="J45" s="44"/>
    </row>
    <row r="46" spans="1:10" s="1" customFormat="1" ht="38.25" customHeight="1" x14ac:dyDescent="0.2">
      <c r="A46" s="25" t="s">
        <v>363</v>
      </c>
      <c r="B46" s="24" t="str">
        <f>VLOOKUP($A46,Questions!$A$2:$W$333,2,0)</f>
        <v>Is media used for long-term retention of business data and archival purposes stored in a secure, environmentally protected area?*</v>
      </c>
      <c r="C46" s="28"/>
      <c r="D46" s="50"/>
      <c r="E46" s="190" t="str">
        <f>IF($C$18="No",'Auto Responses'!$A$3,IF($C46="Yes",VLOOKUP($A46,Questions!$A$2:$W$333,17,0)&amp;"",IF($C46="No",VLOOKUP($A46,Questions!$A$2:$W$333,16,0)&amp;"",VLOOKUP($A46,Questions!$A$2:$W$333,15,0)&amp;"")))</f>
        <v/>
      </c>
      <c r="F46" s="224" t="str">
        <f>VLOOKUP($A46,'Institution Evaluation'!$A$56:$E$346,5,0)&amp;""</f>
        <v/>
      </c>
      <c r="I46" s="44"/>
      <c r="J46" s="44"/>
    </row>
    <row r="47" spans="1:10" s="1" customFormat="1" ht="48" customHeight="1" x14ac:dyDescent="0.2">
      <c r="A47" s="25" t="s">
        <v>367</v>
      </c>
      <c r="B47" s="24" t="str">
        <f>VLOOKUP($A47,Questions!$A$2:$W$333,2,0)</f>
        <v>At the completion of this contract, will data be returned to the institution and/or deleted from all your systems and archives?</v>
      </c>
      <c r="C47" s="28"/>
      <c r="D47" s="50"/>
      <c r="E47" s="190" t="str">
        <f>IF($C$18="No",'Auto Responses'!$A$3,IF($C47="Yes",VLOOKUP($A47,Questions!$A$2:$W$333,17,0)&amp;"",IF($C47="No",VLOOKUP($A47,Questions!$A$2:$W$333,16,0)&amp;"",VLOOKUP($A47,Questions!$A$2:$W$333,15,0)&amp;"")))</f>
        <v xml:space="preserve">Please specify if it will be returned, deleted, or both. </v>
      </c>
      <c r="F47" s="224" t="str">
        <f>VLOOKUP($A47,'Institution Evaluation'!$A$56:$E$346,5,0)&amp;""</f>
        <v/>
      </c>
      <c r="I47" s="44"/>
      <c r="J47" s="44"/>
    </row>
    <row r="48" spans="1:10" s="1" customFormat="1" ht="38.25" customHeight="1" x14ac:dyDescent="0.2">
      <c r="A48" s="25" t="s">
        <v>371</v>
      </c>
      <c r="B48" s="24" t="str">
        <f>VLOOKUP($A48,Questions!$A$2:$W$333,2,0)</f>
        <v>Can the institution extract a full or partial backup of data?</v>
      </c>
      <c r="C48" s="28"/>
      <c r="D48" s="50"/>
      <c r="E48" s="190" t="str">
        <f>IF($C$18="No",'Auto Responses'!$A$3,IF($C48="Yes",VLOOKUP($A48,Questions!$A$2:$W$333,17,0)&amp;"",IF($C48="No",VLOOKUP($A48,Questions!$A$2:$W$333,16,0)&amp;"",VLOOKUP($A48,Questions!$A$2:$W$333,15,0)&amp;"")))</f>
        <v/>
      </c>
      <c r="F48" s="224" t="str">
        <f>VLOOKUP($A48,'Institution Evaluation'!$A$56:$E$346,5,0)&amp;""</f>
        <v/>
      </c>
      <c r="I48" s="44"/>
      <c r="J48" s="44"/>
    </row>
    <row r="49" spans="1:10" s="1" customFormat="1" ht="54" customHeight="1" x14ac:dyDescent="0.2">
      <c r="A49" s="25" t="s">
        <v>375</v>
      </c>
      <c r="B49" s="24" t="str">
        <f>VLOOKUP($A49,Questions!$A$2:$W$333,2,0)</f>
        <v>Do current backups include all operating system software, utilities, security software, application software, and data files necessary for recovery?</v>
      </c>
      <c r="C49" s="28"/>
      <c r="D49" s="50"/>
      <c r="E49" s="190" t="str">
        <f>IF($C$18="No",'Auto Responses'!$A$3,IF($C49="Yes",VLOOKUP($A49,Questions!$A$2:$W$333,17,0)&amp;"",IF($C49="No",VLOOKUP($A49,Questions!$A$2:$W$333,16,0)&amp;"",VLOOKUP($A49,Questions!$A$2:$W$333,15,0)&amp;"")))</f>
        <v/>
      </c>
      <c r="F49" s="224" t="str">
        <f>VLOOKUP($A49,'Institution Evaluation'!$A$56:$E$346,5,0)&amp;""</f>
        <v/>
      </c>
      <c r="I49" s="44"/>
      <c r="J49" s="44"/>
    </row>
    <row r="50" spans="1:10" s="1" customFormat="1" ht="53.25" customHeight="1" x14ac:dyDescent="0.2">
      <c r="A50" s="25" t="s">
        <v>379</v>
      </c>
      <c r="B50" s="24" t="str">
        <f>VLOOKUP($A50,Questions!$A$2:$W$333,2,0)</f>
        <v>Are you performing off-site backups (i.e., digitally moved off site)?</v>
      </c>
      <c r="C50" s="28"/>
      <c r="D50" s="50"/>
      <c r="E50" s="190" t="str">
        <f>IF($C$18="No",'Auto Responses'!$A$3,IF($C50="Yes",VLOOKUP($A50,Questions!$A$2:$W$333,17,0)&amp;"",IF($C50="No",VLOOKUP($A50,Questions!$A$2:$W$333,16,0)&amp;"",VLOOKUP($A50,Questions!$A$2:$W$333,15,0)&amp;"")))</f>
        <v/>
      </c>
      <c r="F50" s="224" t="str">
        <f>VLOOKUP($A50,'Institution Evaluation'!$A$56:$E$346,5,0)&amp;""</f>
        <v/>
      </c>
      <c r="I50" s="44"/>
      <c r="J50" s="44"/>
    </row>
    <row r="51" spans="1:10" s="1" customFormat="1" ht="51.75" customHeight="1" x14ac:dyDescent="0.2">
      <c r="A51" s="25" t="s">
        <v>385</v>
      </c>
      <c r="B51" s="24" t="str">
        <f>VLOOKUP($A51,Questions!$A$2:$W$333,2,0)</f>
        <v>Are physical backups taken off-site (i.e., physically moved off site)?</v>
      </c>
      <c r="C51" s="28"/>
      <c r="D51" s="50"/>
      <c r="E51" s="190" t="str">
        <f>IF($C$18="No",'Auto Responses'!$A$3,IF($C51="Yes",VLOOKUP($A51,Questions!$A$2:$W$333,17,0)&amp;"",IF($C51="No",VLOOKUP($A51,Questions!$A$2:$W$333,16,0)&amp;"",VLOOKUP($A51,Questions!$A$2:$W$333,15,0)&amp;"")))</f>
        <v/>
      </c>
      <c r="F51" s="224" t="str">
        <f>VLOOKUP($A51,'Institution Evaluation'!$A$56:$E$346,5,0)&amp;""</f>
        <v/>
      </c>
      <c r="I51" s="44"/>
      <c r="J51" s="44"/>
    </row>
    <row r="52" spans="1:10" s="1" customFormat="1" ht="75.75" customHeight="1" x14ac:dyDescent="0.2">
      <c r="A52" s="25" t="s">
        <v>390</v>
      </c>
      <c r="B52" s="24" t="str">
        <f>VLOOKUP($A52,Questions!$A$2:$W$333,2,0)</f>
        <v>Are data backups encrypted?</v>
      </c>
      <c r="C52" s="28"/>
      <c r="D52" s="50"/>
      <c r="E52" s="190" t="str">
        <f>IF($C$18="No",'Auto Responses'!$A$3,IF($C52="Yes",VLOOKUP($A52,Questions!$A$2:$W$333,17,0)&amp;"",IF($C52="No",VLOOKUP($A52,Questions!$A$2:$W$333,16,0)&amp;"",VLOOKUP($A52,Questions!$A$2:$W$333,15,0)&amp;"")))</f>
        <v/>
      </c>
      <c r="F52" s="224" t="str">
        <f>VLOOKUP($A52,'Institution Evaluation'!$A$56:$E$346,5,0)&amp;""</f>
        <v/>
      </c>
      <c r="I52" s="44"/>
      <c r="J52" s="44"/>
    </row>
    <row r="53" spans="1:10" s="1" customFormat="1" ht="66" customHeight="1" x14ac:dyDescent="0.2">
      <c r="A53" s="25" t="s">
        <v>391</v>
      </c>
      <c r="B53" s="24" t="str">
        <f>VLOOKUP($A53,Questions!$A$2:$W$333,2,0)</f>
        <v>Do you have a media handling process that is documented and currently implemented that meets established business needs and regulatory requirements, including end-of-life, repurposing, and data-sanitization procedures?</v>
      </c>
      <c r="C53" s="28"/>
      <c r="D53" s="50"/>
      <c r="E53" s="190" t="str">
        <f>IF($C$18="No",'Auto Responses'!$A$3,IF($C53="Yes",VLOOKUP($A53,Questions!$A$2:$W$333,17,0)&amp;"",IF($C53="No",VLOOKUP($A53,Questions!$A$2:$W$333,16,0)&amp;"",VLOOKUP($A53,Questions!$A$2:$W$333,15,0)&amp;"")))</f>
        <v/>
      </c>
      <c r="F53" s="224" t="str">
        <f>VLOOKUP($A53,'Institution Evaluation'!$A$56:$E$346,5,0)&amp;""</f>
        <v/>
      </c>
      <c r="I53" s="44"/>
      <c r="J53" s="44"/>
    </row>
    <row r="54" spans="1:10" s="1" customFormat="1" ht="44.25" customHeight="1" x14ac:dyDescent="0.2">
      <c r="A54" s="25" t="s">
        <v>393</v>
      </c>
      <c r="B54" s="24" t="str">
        <f>VLOOKUP($A54,Questions!$A$2:$W$333,2,0)</f>
        <v>Does the process described in DATA-15 adhere to DoD 5220.22-M and/or NIST SP 800-88 standards?</v>
      </c>
      <c r="C54" s="28"/>
      <c r="D54" s="50"/>
      <c r="E54" s="190" t="str">
        <f>IF($C$18="No",'Auto Responses'!$A$3,IF($C54="Yes",VLOOKUP($A54,Questions!$A$2:$W$333,17,0)&amp;"",IF($C54="No",VLOOKUP($A54,Questions!$A$2:$W$333,16,0)&amp;"",VLOOKUP($A54,Questions!$A$2:$W$333,15,0)&amp;"")))</f>
        <v/>
      </c>
      <c r="F54" s="224" t="str">
        <f>VLOOKUP($A54,'Institution Evaluation'!$A$56:$E$346,5,0)&amp;""</f>
        <v/>
      </c>
      <c r="I54" s="44"/>
      <c r="J54" s="44"/>
    </row>
    <row r="55" spans="1:10" s="1" customFormat="1" ht="46.5" customHeight="1" x14ac:dyDescent="0.2">
      <c r="A55" s="25" t="s">
        <v>397</v>
      </c>
      <c r="B55" s="24" t="str">
        <f>VLOOKUP($A55,Questions!$A$2:$W$333,2,0)</f>
        <v>Does your staff (or third party) have access to institutional data (e.g., financial, PHI, or other sensitive information) through any means?</v>
      </c>
      <c r="C55" s="28"/>
      <c r="D55" s="50"/>
      <c r="E55" s="190" t="str">
        <f>IF($C$18="No",'Auto Responses'!$A$3,IF($C55="Yes",VLOOKUP($A55,Questions!$A$2:$W$333,17,0)&amp;"",IF($C55="No",VLOOKUP($A55,Questions!$A$2:$W$333,16,0)&amp;"",VLOOKUP($A55,Questions!$A$2:$W$333,15,0)&amp;"")))</f>
        <v/>
      </c>
      <c r="F55" s="224" t="str">
        <f>VLOOKUP($A55,'Institution Evaluation'!$A$56:$E$346,5,0)&amp;""</f>
        <v/>
      </c>
      <c r="I55" s="44"/>
      <c r="J55" s="44"/>
    </row>
    <row r="56" spans="1:10" s="1" customFormat="1" ht="67.5" customHeight="1" x14ac:dyDescent="0.2">
      <c r="A56" s="25" t="s">
        <v>403</v>
      </c>
      <c r="B56" s="24" t="str">
        <f>VLOOKUP($A56,Questions!$A$2:$W$333,2,0)</f>
        <v>Do you have a documented and currently implemented strategy for securing employee workstations when they work remotely (i.e., not in a trusted computing environment)?</v>
      </c>
      <c r="C56" s="28"/>
      <c r="D56" s="50"/>
      <c r="E56" s="190" t="str">
        <f>IF($C$18="No",'Auto Responses'!$A$3,IF($C56="Yes",VLOOKUP($A56,Questions!$A$2:$W$333,17,0)&amp;"",IF($C56="No",VLOOKUP($A56,Questions!$A$2:$W$333,16,0)&amp;"",VLOOKUP($A56,Questions!$A$2:$W$333,15,0)&amp;"")))</f>
        <v/>
      </c>
      <c r="F56" s="224" t="str">
        <f>VLOOKUP($A56,'Institution Evaluation'!$A$56:$E$346,5,0)&amp;""</f>
        <v/>
      </c>
      <c r="I56" s="44"/>
      <c r="J56" s="44"/>
    </row>
    <row r="57" spans="1:10" s="1" customFormat="1" ht="68.25" customHeight="1" x14ac:dyDescent="0.2">
      <c r="A57" s="25" t="s">
        <v>405</v>
      </c>
      <c r="B57" s="24" t="str">
        <f>VLOOKUP($A57,Questions!$A$2:$W$333,2,0)</f>
        <v>Does the environment provide for dedicated single-tenant capabilities? If not, describe how your solution or environment separates data from different customers (e.g., logically, physically, single tenancy, multi-tenancy).</v>
      </c>
      <c r="C57" s="28"/>
      <c r="D57" s="50"/>
      <c r="E57" s="190" t="str">
        <f>IF($C$18="No",'Auto Responses'!$A$3,IF($C57="Yes",VLOOKUP($A57,Questions!$A$2:$W$333,17,0)&amp;"",IF($C57="No",VLOOKUP($A57,Questions!$A$2:$W$333,16,0)&amp;"",VLOOKUP($A57,Questions!$A$2:$W$333,15,0)&amp;"")))</f>
        <v/>
      </c>
      <c r="F57" s="224" t="str">
        <f>VLOOKUP($A57,'Institution Evaluation'!$A$56:$E$346,5,0)&amp;""</f>
        <v/>
      </c>
      <c r="I57" s="44"/>
      <c r="J57" s="44"/>
    </row>
    <row r="58" spans="1:10" s="1" customFormat="1" ht="55.5" customHeight="1" x14ac:dyDescent="0.2">
      <c r="A58" s="25" t="s">
        <v>410</v>
      </c>
      <c r="B58" s="24" t="str">
        <f>VLOOKUP($A58,Questions!$A$2:$W$333,2,0)</f>
        <v>Are ownership rights to all data, inputs, outputs, and metadata retained by the institution?</v>
      </c>
      <c r="C58" s="28"/>
      <c r="D58" s="50"/>
      <c r="E58" s="190" t="str">
        <f>IF($C$18="No",'Auto Responses'!$A$3,IF($C58="Yes",VLOOKUP($A58,Questions!$A$2:$W$333,17,0)&amp;"",IF($C58="No",VLOOKUP($A58,Questions!$A$2:$W$333,16,0)&amp;"",VLOOKUP($A58,Questions!$A$2:$W$333,15,0)&amp;"")))</f>
        <v/>
      </c>
      <c r="F58" s="224" t="str">
        <f>VLOOKUP($A58,'Institution Evaluation'!$A$56:$E$346,5,0)&amp;""</f>
        <v/>
      </c>
      <c r="I58" s="44"/>
      <c r="J58" s="44"/>
    </row>
    <row r="59" spans="1:10" s="1" customFormat="1" ht="45.75" customHeight="1" x14ac:dyDescent="0.2">
      <c r="A59" s="25" t="s">
        <v>413</v>
      </c>
      <c r="B59" s="24" t="str">
        <f>VLOOKUP($A59,Questions!$A$2:$W$333,2,0)</f>
        <v>In the event of imminent bankruptcy, closing of business, or retirement of service, will you provide 90 days for customers to get their data out of the system and migrate applications?</v>
      </c>
      <c r="C59" s="28"/>
      <c r="D59" s="50"/>
      <c r="E59" s="190" t="str">
        <f>IF($C$18="No",'Auto Responses'!$A$3,IF($C59="Yes",VLOOKUP($A59,Questions!$A$2:$W$333,17,0)&amp;"",IF($C59="No",VLOOKUP($A59,Questions!$A$2:$W$333,16,0)&amp;"",VLOOKUP($A59,Questions!$A$2:$W$333,15,0)&amp;"")))</f>
        <v/>
      </c>
      <c r="F59" s="224" t="str">
        <f>VLOOKUP($A59,'Institution Evaluation'!$A$56:$E$346,5,0)&amp;""</f>
        <v/>
      </c>
      <c r="I59" s="44"/>
      <c r="J59" s="44"/>
    </row>
    <row r="60" spans="1:10" s="1" customFormat="1" ht="54" customHeight="1" x14ac:dyDescent="0.2">
      <c r="A60" s="25" t="s">
        <v>416</v>
      </c>
      <c r="B60" s="24" t="str">
        <f>VLOOKUP($A60,Questions!$A$2:$W$333,2,0)</f>
        <v>Are involatile backup copies made according to predefined schedules and securely stored and protected?</v>
      </c>
      <c r="C60" s="28"/>
      <c r="D60" s="50"/>
      <c r="E60" s="190" t="str">
        <f>IF($C$18="No",'Auto Responses'!$A$3,IF($C60="Yes",VLOOKUP($A60,Questions!$A$2:$W$333,17,0)&amp;"",IF($C60="No",VLOOKUP($A60,Questions!$A$2:$W$333,16,0)&amp;"",VLOOKUP($A60,Questions!$A$2:$W$333,15,0)&amp;"")))</f>
        <v>Ensure that response addresses involatile storage and lists retention periods.</v>
      </c>
      <c r="F60" s="224" t="str">
        <f>VLOOKUP($A60,'Institution Evaluation'!$A$56:$E$346,5,0)&amp;""</f>
        <v/>
      </c>
      <c r="I60" s="44"/>
      <c r="J60" s="44"/>
    </row>
    <row r="61" spans="1:10" s="1" customFormat="1" ht="76.5" customHeight="1" x14ac:dyDescent="0.2">
      <c r="A61" s="25" t="s">
        <v>420</v>
      </c>
      <c r="B61" s="24" t="str">
        <f>VLOOKUP($A61,Questions!$A$2:$W$333,2,0)</f>
        <v>Do you have a cryptographic key management process (generation, exchange, storage, safeguards, use, vetting, and replacement) that is documented and currently implemented, for all system components (e.g., database, system, web, etc.)?</v>
      </c>
      <c r="C61" s="28"/>
      <c r="D61" s="50"/>
      <c r="E61" s="190" t="str">
        <f>IF($C$18="No",'Auto Responses'!$A$3,IF($C61="Yes",VLOOKUP($A61,Questions!$A$2:$W$333,17,0)&amp;"",IF($C61="No",VLOOKUP($A61,Questions!$A$2:$W$333,16,0)&amp;"",VLOOKUP($A61,Questions!$A$2:$W$333,15,0)&amp;"")))</f>
        <v>Summarize your cryptographic key management process.</v>
      </c>
      <c r="F61" s="224" t="str">
        <f>VLOOKUP($A61,'Institution Evaluation'!$A$56:$E$346,5,0)&amp;""</f>
        <v/>
      </c>
      <c r="G61" s="272" t="s">
        <v>1545</v>
      </c>
      <c r="I61" s="44"/>
      <c r="J61" s="44"/>
    </row>
    <row r="62" spans="1:10" s="194" customFormat="1" ht="36.75" customHeight="1" x14ac:dyDescent="0.2">
      <c r="A62" s="306" t="s">
        <v>1607</v>
      </c>
      <c r="B62" s="288"/>
      <c r="C62" s="289"/>
      <c r="D62" s="304"/>
      <c r="E62" s="291"/>
      <c r="F62" s="292"/>
      <c r="G62" s="293"/>
      <c r="I62" s="195"/>
      <c r="J62" s="195"/>
    </row>
    <row r="63" spans="1:10" s="1" customFormat="1" ht="15" customHeight="1" x14ac:dyDescent="0.2">
      <c r="A63" s="303"/>
      <c r="C63" s="14"/>
      <c r="D63" s="15"/>
      <c r="E63" s="16"/>
      <c r="I63" s="44"/>
      <c r="J63" s="44"/>
    </row>
    <row r="64" spans="1:10" s="1" customFormat="1" ht="15" hidden="1" customHeight="1" x14ac:dyDescent="0.2">
      <c r="A64"/>
      <c r="C64" s="14"/>
      <c r="D64" s="15"/>
      <c r="E64" s="16"/>
      <c r="I64" s="44"/>
      <c r="J64" s="44"/>
    </row>
    <row r="65" spans="1:12" ht="15" hidden="1" customHeight="1" x14ac:dyDescent="0.2">
      <c r="A65" s="1"/>
      <c r="B65" s="14"/>
      <c r="C65" s="88"/>
      <c r="D65" s="16"/>
      <c r="E65" s="1"/>
      <c r="H65" s="44"/>
      <c r="I65" s="1"/>
      <c r="J65" s="1"/>
      <c r="L65"/>
    </row>
    <row r="66" spans="1:12" ht="57" hidden="1" customHeight="1" x14ac:dyDescent="0.2">
      <c r="A66" s="25" t="e">
        <f>#REF!</f>
        <v>#REF!</v>
      </c>
    </row>
    <row r="67" spans="1:12" ht="42.75" hidden="1" customHeight="1" x14ac:dyDescent="0.2">
      <c r="A67" s="25" t="e">
        <f>#REF!</f>
        <v>#REF!</v>
      </c>
    </row>
    <row r="68" spans="1:12" ht="15" hidden="1" customHeight="1" x14ac:dyDescent="0.2">
      <c r="A68" s="25" t="e">
        <f>#REF!</f>
        <v>#REF!</v>
      </c>
    </row>
    <row r="69" spans="1:12" ht="15" hidden="1" customHeight="1" x14ac:dyDescent="0.2">
      <c r="A69" s="25" t="e">
        <f>#REF!</f>
        <v>#REF!</v>
      </c>
    </row>
    <row r="70" spans="1:12" ht="15" hidden="1" customHeight="1" x14ac:dyDescent="0.2">
      <c r="A70" s="25" t="e">
        <f>#REF!</f>
        <v>#REF!</v>
      </c>
    </row>
    <row r="71" spans="1:12" ht="15" hidden="1" customHeight="1" x14ac:dyDescent="0.2">
      <c r="A71" s="25" t="e">
        <f>#REF!</f>
        <v>#REF!</v>
      </c>
    </row>
    <row r="72" spans="1:12" ht="15" hidden="1" customHeight="1" x14ac:dyDescent="0.2">
      <c r="A72" s="25" t="e">
        <f>#REF!</f>
        <v>#REF!</v>
      </c>
    </row>
    <row r="73" spans="1:12" ht="15" hidden="1" customHeight="1" x14ac:dyDescent="0.2"/>
    <row r="74" spans="1:12" ht="15" hidden="1" customHeight="1" x14ac:dyDescent="0.2"/>
    <row r="75" spans="1:12" ht="15" hidden="1" customHeight="1" x14ac:dyDescent="0.2"/>
    <row r="76" spans="1:12" ht="15" hidden="1" customHeight="1" x14ac:dyDescent="0.2"/>
    <row r="77" spans="1:12" ht="15" hidden="1" customHeight="1" x14ac:dyDescent="0.2"/>
    <row r="78" spans="1:12" ht="15" hidden="1" customHeight="1" x14ac:dyDescent="0.2"/>
    <row r="79" spans="1:12" ht="15" hidden="1" customHeight="1" x14ac:dyDescent="0.2"/>
    <row r="80" spans="1:1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sheetData>
  <dataValidations count="2">
    <dataValidation allowBlank="1" showInputMessage="1" showErrorMessage="1" promptTitle="Warning!" prompt="The HECVAT is built using a number of complex formulas. Editing this cell can break the functionality of the tool. " sqref="C4:C12 E17:F61 D17 C17 C19 D19 D13:F16 C38 D38 D2:F12 C2 B1:B62 A1 A3:A62"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style="32"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style="32" hidden="1"/>
  </cols>
  <sheetData>
    <row r="1" spans="1:12" ht="0" hidden="1" customHeight="1" x14ac:dyDescent="0.2">
      <c r="A1" s="32" t="s">
        <v>1544</v>
      </c>
    </row>
    <row r="2" spans="1:12" customFormat="1" ht="36" customHeight="1" x14ac:dyDescent="0.2">
      <c r="A2" s="191" t="s">
        <v>1467</v>
      </c>
      <c r="B2" s="191"/>
      <c r="C2" s="192"/>
      <c r="D2" s="191"/>
      <c r="E2" s="193"/>
      <c r="F2" s="193" t="str">
        <f>'Auto Responses'!$A$36</f>
        <v>Version 4.03</v>
      </c>
      <c r="G2" s="1"/>
      <c r="H2" s="1"/>
      <c r="I2" s="44"/>
      <c r="J2" s="1"/>
      <c r="K2" s="1"/>
      <c r="L2" s="1"/>
    </row>
    <row r="3" spans="1:12" s="1" customFormat="1" ht="29.1" customHeight="1" x14ac:dyDescent="0.2">
      <c r="A3" s="46" t="s">
        <v>1002</v>
      </c>
      <c r="B3" s="47"/>
      <c r="C3" s="83">
        <f>'START HERE'!$C$3</f>
        <v>0</v>
      </c>
      <c r="D3" s="45"/>
      <c r="E3" s="45"/>
      <c r="F3" s="67"/>
      <c r="I3" s="44"/>
    </row>
    <row r="4" spans="1:12" s="1" customFormat="1" ht="36" customHeight="1" x14ac:dyDescent="0.2">
      <c r="A4" s="17" t="s">
        <v>927</v>
      </c>
      <c r="B4" s="18"/>
      <c r="C4" s="19"/>
      <c r="D4" s="20"/>
      <c r="E4" s="21"/>
      <c r="F4" s="21"/>
      <c r="I4" s="44"/>
    </row>
    <row r="5" spans="1:12"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2"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2"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2" s="1" customFormat="1" ht="19.5" customHeight="1" x14ac:dyDescent="0.2">
      <c r="A8" s="57" t="str">
        <f>HLOOKUP($A$4,'Auto Responses'!$D$2:$D$8,5,0)&amp;""</f>
        <v>4. DO NOT complete any fields in the "Evaluation" sheets or the "Analyst Notes" column.</v>
      </c>
      <c r="B8" s="22"/>
      <c r="C8" s="84"/>
      <c r="D8" s="22"/>
      <c r="E8" s="22"/>
      <c r="F8" s="298"/>
      <c r="I8" s="44"/>
    </row>
    <row r="9" spans="1:12" s="1" customFormat="1" ht="19.5" customHeight="1" x14ac:dyDescent="0.2">
      <c r="A9" s="57" t="str">
        <f>HLOOKUP($A$4,'Auto Responses'!$D$2:$D$8,6,0)&amp;""</f>
        <v>5. Return the completed file to institutions.</v>
      </c>
      <c r="B9" s="22"/>
      <c r="C9" s="84"/>
      <c r="D9" s="22"/>
      <c r="E9" s="22"/>
      <c r="F9" s="298"/>
      <c r="I9" s="44"/>
    </row>
    <row r="10" spans="1:12"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2" s="1" customFormat="1" ht="19.5" customHeight="1" x14ac:dyDescent="0.2">
      <c r="A11" s="281" t="str">
        <f>HLOOKUP($A$4,'Auto Responses'!$D$2:$D$9,8,0)&amp;""</f>
        <v>For full instructions, please visit educause.edu/HECVAT</v>
      </c>
      <c r="B11" s="22"/>
      <c r="C11" s="84"/>
      <c r="D11" s="22"/>
      <c r="E11" s="22"/>
      <c r="F11" s="299"/>
      <c r="I11" s="44"/>
    </row>
    <row r="12" spans="1:12" s="1" customFormat="1" ht="36" customHeight="1" x14ac:dyDescent="0.2">
      <c r="A12" s="80" t="str">
        <f>VLOOKUP(LEFT($A13,4),'Auto Responses'!$N$4:$O$38,2,0)&amp;""</f>
        <v xml:space="preserve"> General Information</v>
      </c>
      <c r="B12" s="18"/>
      <c r="C12" s="19" t="s">
        <v>1597</v>
      </c>
      <c r="D12" s="31"/>
      <c r="E12" s="23"/>
      <c r="F12" s="23"/>
      <c r="I12" s="44"/>
      <c r="J12" s="44"/>
    </row>
    <row r="13" spans="1:12"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2" s="1" customFormat="1" ht="22.35" customHeight="1" x14ac:dyDescent="0.2">
      <c r="A14" s="25" t="s">
        <v>24</v>
      </c>
      <c r="B14" s="27" t="str">
        <f>VLOOKUP($A14,Questions!$A$2:$W$333,2,0)&amp;""</f>
        <v>Solution Name</v>
      </c>
      <c r="C14" s="93" t="str">
        <f>VLOOKUP($A14,'START HERE'!$A$13:$C$21,3,0)&amp;""</f>
        <v/>
      </c>
      <c r="D14" s="41"/>
      <c r="E14" s="41"/>
      <c r="F14" s="67"/>
      <c r="I14" s="44"/>
      <c r="J14" s="44"/>
    </row>
    <row r="15" spans="1:12" s="1" customFormat="1" ht="22.35" customHeight="1" x14ac:dyDescent="0.2">
      <c r="A15" s="25" t="s">
        <v>25</v>
      </c>
      <c r="B15" s="27" t="str">
        <f>VLOOKUP($A15,Questions!$A$2:$W$333,2,0)&amp;""</f>
        <v>Solution Description</v>
      </c>
      <c r="C15" s="93" t="str">
        <f>VLOOKUP($A15,'START HERE'!$A$13:$C$21,3,0)&amp;""</f>
        <v/>
      </c>
      <c r="D15" s="41"/>
      <c r="E15" s="41"/>
      <c r="F15" s="67"/>
      <c r="I15" s="44"/>
      <c r="J15" s="44"/>
    </row>
    <row r="16" spans="1:12"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c r="E17" s="40" t="s">
        <v>910</v>
      </c>
      <c r="F17" s="210" t="s">
        <v>911</v>
      </c>
      <c r="I17" s="44"/>
      <c r="J17" s="44"/>
    </row>
    <row r="18" spans="1:10" s="1" customFormat="1" ht="38.25" customHeight="1" thickBot="1" x14ac:dyDescent="0.25">
      <c r="A18" s="25" t="s">
        <v>48</v>
      </c>
      <c r="B18" s="24" t="str">
        <f>VLOOKUP($A18,Questions!$A$2:$W$333,2,0)</f>
        <v>Are you offering either a product or platform, as opposed to only offering a service</v>
      </c>
      <c r="C18" s="90" t="str">
        <f>VLOOKUP($A18,'START HERE'!$A$23:$F$36,3,0)&amp;""</f>
        <v/>
      </c>
      <c r="D18" s="48" t="str">
        <f>VLOOKUP($A18,'START HERE'!$A$23:$F$36,4,0)&amp;""</f>
        <v/>
      </c>
      <c r="E18" s="190" t="str">
        <f>IF($C18="Yes",VLOOKUP($A18,Questions!$A$2:$W$333,17,0)&amp;"",IF($C18="No",VLOOKUP($A18,Questions!$A$2:$W$333,16,0)&amp;"",VLOOKUP($A18,Questions!$A$2:$W$333,15,0)&amp;""))</f>
        <v xml:space="preserve"> </v>
      </c>
      <c r="F18" s="224" t="str">
        <f>VLOOKUP($A18,'Institution Evaluation'!$A$56:$E$346,5,0)&amp;""</f>
        <v/>
      </c>
      <c r="G18" s="272" t="s">
        <v>1545</v>
      </c>
      <c r="I18" s="44"/>
      <c r="J18" s="44"/>
    </row>
    <row r="19" spans="1:10" s="1" customFormat="1" ht="37.35" customHeight="1" thickBot="1" x14ac:dyDescent="0.25">
      <c r="A19" s="80" t="str">
        <f>VLOOKUP(LEFT($A20,4),'Auto Responses'!$N$4:$O$38,2,0)&amp;""</f>
        <v xml:space="preserve"> Application/Service Security</v>
      </c>
      <c r="B19" s="30"/>
      <c r="C19" s="19" t="s">
        <v>1597</v>
      </c>
      <c r="D19" s="40" t="s">
        <v>72</v>
      </c>
      <c r="E19" s="40" t="s">
        <v>910</v>
      </c>
      <c r="F19" s="210" t="s">
        <v>911</v>
      </c>
      <c r="I19" s="44"/>
      <c r="J19" s="44"/>
    </row>
    <row r="20" spans="1:10" s="1" customFormat="1" ht="97.5" customHeight="1" x14ac:dyDescent="0.2">
      <c r="A20" s="25" t="s">
        <v>164</v>
      </c>
      <c r="B20" s="24" t="str">
        <f>VLOOKUP($A20,Questions!$A$2:$W$333,2,0)</f>
        <v>Are access controls for institutional accounts based on structured rules, such as role-based access control (RBAC), attribute-based access control (ABAC), or policy-based access control (PBAC)?*</v>
      </c>
      <c r="C20" s="28"/>
      <c r="D20" s="56"/>
      <c r="E20" s="190" t="str">
        <f>IF($C$18="No",'Auto Responses'!$A$3,IF($C20="Yes",VLOOKUP($A20,Questions!$A$2:$W$333,17,0)&amp;"",IF($C20="No",VLOOKUP($A20,Questions!$A$2:$W$333,16,0)&amp;"",VLOOKUP($A20,Questions!$A$2:$W$333,15,0)&amp;"")))</f>
        <v>This includes end users, administrators, service accounts, etc. PBAC would include various dynamic controls such as conditional access, risk-based access, location-based access, or system activity–based access.</v>
      </c>
      <c r="F20" s="224" t="str">
        <f>VLOOKUP($A20,'Institution Evaluation'!$A$56:$E$346,5,0)&amp;""</f>
        <v/>
      </c>
      <c r="I20" s="44"/>
      <c r="J20" s="44"/>
    </row>
    <row r="21" spans="1:10" s="1" customFormat="1" ht="120.75" customHeight="1" x14ac:dyDescent="0.2">
      <c r="A21" s="25" t="s">
        <v>169</v>
      </c>
      <c r="B21" s="24" t="str">
        <f>VLOOKUP($A21,Questions!$A$2:$W$333,2,0)</f>
        <v>Are you using a web application firewall (WAF)?*</v>
      </c>
      <c r="C21" s="28"/>
      <c r="D21" s="56"/>
      <c r="E21" s="190" t="str">
        <f>IF($C$18="No",'Auto Responses'!$A$3,IF($C21="Yes",VLOOKUP($A21,Questions!$A$2:$W$333,17,0)&amp;"",IF($C21="No",VLOOKUP($A21,Questions!$A$2:$W$333,16,0)&amp;"",VLOOKUP($A21,Questions!$A$2:$W$333,15,0)&amp;"")))</f>
        <v/>
      </c>
      <c r="F21" s="224" t="str">
        <f>VLOOKUP($A21,'Institution Evaluation'!$A$56:$E$346,5,0)&amp;""</f>
        <v/>
      </c>
      <c r="I21" s="44"/>
      <c r="J21" s="44"/>
    </row>
    <row r="22" spans="1:10" s="1" customFormat="1" ht="66.75" customHeight="1" x14ac:dyDescent="0.2">
      <c r="A22" s="25" t="s">
        <v>173</v>
      </c>
      <c r="B22" s="24" t="str">
        <f>VLOOKUP($A22,Questions!$A$2:$W$333,2,0)</f>
        <v>Are only currently supported operating system(s), software, and libraries leveraged by the system(s)/application(s) that will have access to institution's data?*</v>
      </c>
      <c r="C22" s="28"/>
      <c r="D22" s="56"/>
      <c r="E22" s="190" t="str">
        <f>IF($C$18="No",'Auto Responses'!$A$3,IF($C22="Yes",VLOOKUP($A22,Questions!$A$2:$W$333,17,0)&amp;"",IF($C22="No",VLOOKUP($A22,Questions!$A$2:$W$333,16,0)&amp;"",VLOOKUP($A22,Questions!$A$2:$W$333,15,0)&amp;"")))</f>
        <v>If the web application only works with a subset of modern supported browsers, please indicate that here.</v>
      </c>
      <c r="F22" s="224" t="str">
        <f>VLOOKUP($A22,'Institution Evaluation'!$A$56:$E$346,5,0)&amp;""</f>
        <v/>
      </c>
      <c r="I22" s="44"/>
      <c r="J22" s="44"/>
    </row>
    <row r="23" spans="1:10" s="1" customFormat="1" ht="38.25" customHeight="1" x14ac:dyDescent="0.2">
      <c r="A23" s="25" t="s">
        <v>178</v>
      </c>
      <c r="B23" s="24" t="str">
        <f>VLOOKUP($A23,Questions!$A$2:$W$333,2,0)</f>
        <v>Does your application require access to location or GPS data?</v>
      </c>
      <c r="C23" s="28"/>
      <c r="D23" s="56"/>
      <c r="E23" s="190" t="str">
        <f>IF($C$18="No",'Auto Responses'!$A$3,IF($C23="Yes",VLOOKUP($A23,Questions!$A$2:$W$333,17,0)&amp;"",IF($C23="No",VLOOKUP($A23,Questions!$A$2:$W$333,16,0)&amp;"",VLOOKUP($A23,Questions!$A$2:$W$333,15,0)&amp;"")))</f>
        <v/>
      </c>
      <c r="F23" s="224" t="str">
        <f>VLOOKUP($A23,'Institution Evaluation'!$A$56:$E$346,5,0)&amp;""</f>
        <v/>
      </c>
      <c r="I23" s="44"/>
      <c r="J23" s="44"/>
    </row>
    <row r="24" spans="1:10" s="1" customFormat="1" ht="50.25" customHeight="1" x14ac:dyDescent="0.2">
      <c r="A24" s="25" t="s">
        <v>181</v>
      </c>
      <c r="B24" s="24" t="str">
        <f>VLOOKUP($A24,Questions!$A$2:$W$333,2,0)</f>
        <v>Does your application provide separation of duties between security administration, system administration, and standard user functions?*</v>
      </c>
      <c r="C24" s="28"/>
      <c r="D24" s="56"/>
      <c r="E24" s="190" t="str">
        <f>IF($C$18="No",'Auto Responses'!$A$3,IF($C24="Yes",VLOOKUP($A24,Questions!$A$2:$W$333,17,0)&amp;"",IF($C24="No",VLOOKUP($A24,Questions!$A$2:$W$333,16,0)&amp;"",VLOOKUP($A24,Questions!$A$2:$W$333,15,0)&amp;"")))</f>
        <v/>
      </c>
      <c r="F24" s="224" t="str">
        <f>VLOOKUP($A24,'Institution Evaluation'!$A$56:$E$346,5,0)&amp;""</f>
        <v/>
      </c>
      <c r="I24" s="44"/>
      <c r="J24" s="44"/>
    </row>
    <row r="25" spans="1:10" s="1" customFormat="1" ht="57.75" customHeight="1" x14ac:dyDescent="0.2">
      <c r="A25" s="25" t="s">
        <v>186</v>
      </c>
      <c r="B25" s="24" t="str">
        <f>VLOOKUP($A25,Questions!$A$2:$W$333,2,0)</f>
        <v>Do you subject your code to static code analysis and/or static application security testing prior to release?*</v>
      </c>
      <c r="C25" s="28"/>
      <c r="D25" s="56"/>
      <c r="E25" s="190" t="str">
        <f>IF($C$18="No",'Auto Responses'!$A$3,IF($C25="Yes",VLOOKUP($A25,Questions!$A$2:$W$333,17,0)&amp;"",IF($C25="No",VLOOKUP($A25,Questions!$A$2:$W$333,16,0)&amp;"",VLOOKUP($A25,Questions!$A$2:$W$333,15,0)&amp;"")))</f>
        <v/>
      </c>
      <c r="F25" s="224" t="str">
        <f>VLOOKUP($A25,'Institution Evaluation'!$A$56:$E$346,5,0)&amp;""</f>
        <v/>
      </c>
      <c r="I25" s="44"/>
      <c r="J25" s="44"/>
    </row>
    <row r="26" spans="1:10" s="1" customFormat="1" ht="38.25" customHeight="1" x14ac:dyDescent="0.2">
      <c r="A26" s="25" t="s">
        <v>190</v>
      </c>
      <c r="B26" s="24" t="str">
        <f>VLOOKUP($A26,Questions!$A$2:$W$333,2,0)</f>
        <v>Do you have software testing processes (dynamic or static) that are established and followed?*</v>
      </c>
      <c r="C26" s="28"/>
      <c r="D26" s="56"/>
      <c r="E26" s="190" t="str">
        <f>IF($C$18="No",'Auto Responses'!$A$3,IF($C26="Yes",VLOOKUP($A26,Questions!$A$2:$W$333,17,0)&amp;"",IF($C26="No",VLOOKUP($A26,Questions!$A$2:$W$333,16,0)&amp;"",VLOOKUP($A26,Questions!$A$2:$W$333,15,0)&amp;"")))</f>
        <v/>
      </c>
      <c r="F26" s="224" t="str">
        <f>VLOOKUP($A26,'Institution Evaluation'!$A$56:$E$346,5,0)&amp;""</f>
        <v/>
      </c>
      <c r="I26" s="44"/>
      <c r="J26" s="44"/>
    </row>
    <row r="27" spans="1:10" s="1" customFormat="1" ht="111" customHeight="1" x14ac:dyDescent="0.2">
      <c r="A27" s="25" t="s">
        <v>196</v>
      </c>
      <c r="B27" s="24" t="str">
        <f>VLOOKUP($A27,Questions!$A$2:$W$333,2,0)</f>
        <v>Are access controls for staff within your organization based on structured rules, such as RBAC, ABAC, or PBAC?</v>
      </c>
      <c r="C27" s="28"/>
      <c r="D27" s="56"/>
      <c r="E27" s="190" t="str">
        <f>IF($C$18="No",'Auto Responses'!$A$3,IF($C27="Yes",VLOOKUP($A27,Questions!$A$2:$W$333,17,0)&amp;"",IF($C27="No",VLOOKUP($A27,Questions!$A$2:$W$333,16,0)&amp;"",VLOOKUP($A27,Questions!$A$2:$W$333,15,0)&amp;"")))</f>
        <v>This includes system administrators and third-party personnel with access to the system. PBAC would include various dynamic controls such as conditional access, risk-based access, location-based access, or system activity–based access.</v>
      </c>
      <c r="F27" s="224" t="str">
        <f>VLOOKUP($A27,'Institution Evaluation'!$A$56:$E$346,5,0)&amp;""</f>
        <v/>
      </c>
      <c r="I27" s="44"/>
      <c r="J27" s="44"/>
    </row>
    <row r="28" spans="1:10" s="1" customFormat="1" ht="38.25" customHeight="1" x14ac:dyDescent="0.2">
      <c r="A28" s="25" t="s">
        <v>201</v>
      </c>
      <c r="B28" s="24" t="str">
        <f>VLOOKUP($A28,Questions!$A$2:$W$333,2,0)</f>
        <v>Does the system provide data input validation and error messages?</v>
      </c>
      <c r="C28" s="28"/>
      <c r="D28" s="56"/>
      <c r="E28" s="190" t="str">
        <f>IF($C$18="No",'Auto Responses'!$A$3,IF($C28="Yes",VLOOKUP($A28,Questions!$A$2:$W$333,17,0)&amp;"",IF($C28="No",VLOOKUP($A28,Questions!$A$2:$W$333,16,0)&amp;"",VLOOKUP($A28,Questions!$A$2:$W$333,15,0)&amp;"")))</f>
        <v/>
      </c>
      <c r="F28" s="224" t="str">
        <f>VLOOKUP($A28,'Institution Evaluation'!$A$56:$E$346,5,0)&amp;""</f>
        <v/>
      </c>
      <c r="I28" s="44"/>
      <c r="J28" s="44"/>
    </row>
    <row r="29" spans="1:10" s="1" customFormat="1" ht="51.75" customHeight="1" x14ac:dyDescent="0.2">
      <c r="A29" s="25" t="s">
        <v>204</v>
      </c>
      <c r="B29" s="24" t="str">
        <f>VLOOKUP($A29,Questions!$A$2:$W$333,2,0)</f>
        <v>Do you have a process and implemented procedures for managing your software supply chain (e.g., libraries, repositories, frameworks, etc.)</v>
      </c>
      <c r="C29" s="28"/>
      <c r="D29" s="56"/>
      <c r="E29" s="190" t="str">
        <f>IF($C$18="No",'Auto Responses'!$A$3,IF($C29="Yes",VLOOKUP($A29,Questions!$A$2:$W$333,17,0)&amp;"",IF($C29="No",VLOOKUP($A29,Questions!$A$2:$W$333,16,0)&amp;"",VLOOKUP($A29,Questions!$A$2:$W$333,15,0)&amp;"")))</f>
        <v>Include any in-house developed or contract development.</v>
      </c>
      <c r="F29" s="224" t="str">
        <f>VLOOKUP($A29,'Institution Evaluation'!$A$56:$E$346,5,0)&amp;""</f>
        <v/>
      </c>
      <c r="I29" s="44"/>
      <c r="J29" s="44"/>
    </row>
    <row r="30" spans="1:10" s="1" customFormat="1" ht="38.25" customHeight="1" x14ac:dyDescent="0.2">
      <c r="A30" s="25" t="s">
        <v>208</v>
      </c>
      <c r="B30" s="24" t="str">
        <f>VLOOKUP($A30,Questions!$A$2:$W$333,2,0)</f>
        <v>Have your developers been trained in secure coding techniques?</v>
      </c>
      <c r="C30" s="28"/>
      <c r="D30" s="56"/>
      <c r="E30" s="190" t="str">
        <f>IF($C$18="No",'Auto Responses'!$A$3,IF($C30="Yes",VLOOKUP($A30,Questions!$A$2:$W$333,17,0)&amp;"",IF($C30="No",VLOOKUP($A30,Questions!$A$2:$W$333,16,0)&amp;"",VLOOKUP($A30,Questions!$A$2:$W$333,15,0)&amp;"")))</f>
        <v/>
      </c>
      <c r="F30" s="224" t="str">
        <f>VLOOKUP($A30,'Institution Evaluation'!$A$56:$E$346,5,0)&amp;""</f>
        <v/>
      </c>
      <c r="I30" s="44"/>
      <c r="J30" s="44"/>
    </row>
    <row r="31" spans="1:10" s="1" customFormat="1" ht="45.75" customHeight="1" x14ac:dyDescent="0.2">
      <c r="A31" s="25" t="s">
        <v>212</v>
      </c>
      <c r="B31" s="24" t="str">
        <f>VLOOKUP($A31,Questions!$A$2:$W$333,2,0)</f>
        <v>Was your application developed using secure coding techniques?</v>
      </c>
      <c r="C31" s="28"/>
      <c r="D31" s="55"/>
      <c r="E31" s="190" t="str">
        <f>IF($C$18="No",'Auto Responses'!$A$3,IF($C31="Yes",VLOOKUP($A31,Questions!$A$2:$W$333,17,0)&amp;"",IF($C31="No",VLOOKUP($A31,Questions!$A$2:$W$333,16,0)&amp;"",VLOOKUP($A31,Questions!$A$2:$W$333,15,0)&amp;"")))</f>
        <v/>
      </c>
      <c r="F31" s="224" t="str">
        <f>VLOOKUP($A31,'Institution Evaluation'!$A$56:$E$346,5,0)&amp;""</f>
        <v/>
      </c>
      <c r="I31" s="44"/>
      <c r="J31" s="44"/>
    </row>
    <row r="32" spans="1:10" s="1" customFormat="1" ht="48" customHeight="1" x14ac:dyDescent="0.2">
      <c r="A32" s="25" t="s">
        <v>216</v>
      </c>
      <c r="B32" s="24" t="str">
        <f>VLOOKUP($A32,Questions!$A$2:$W$333,2,0)</f>
        <v>If mobile, is the application available from a trusted source (e.g., App Store, Google Play Store)?</v>
      </c>
      <c r="C32" s="28"/>
      <c r="D32" s="55"/>
      <c r="E32" s="190" t="str">
        <f>IF($C$18="No",'Auto Responses'!$A$3,IF($C32="Yes",VLOOKUP($A32,Questions!$A$2:$W$333,17,0)&amp;"",IF($C32="No",VLOOKUP($A32,Questions!$A$2:$W$333,16,0)&amp;"",VLOOKUP($A32,Questions!$A$2:$W$333,15,0)&amp;"")))</f>
        <v>Select N/A if there is no mobile version of your app.</v>
      </c>
      <c r="F32" s="224" t="str">
        <f>VLOOKUP($A32,'Institution Evaluation'!$A$56:$E$346,5,0)&amp;""</f>
        <v/>
      </c>
      <c r="I32" s="44"/>
      <c r="J32" s="44"/>
    </row>
    <row r="33" spans="1:10" s="1" customFormat="1" ht="61.5" customHeight="1" thickBot="1" x14ac:dyDescent="0.25">
      <c r="A33" s="25" t="s">
        <v>219</v>
      </c>
      <c r="B33" s="24" t="str">
        <f>VLOOKUP($A33,Questions!$A$2:$W$333,2,0)</f>
        <v>Do you have a fully implemented policy or procedure that details how your employees obtain administrator access to institutional instance of the application?</v>
      </c>
      <c r="C33" s="28"/>
      <c r="D33" s="55"/>
      <c r="E33" s="190" t="str">
        <f>IF($C$18="No",'Auto Responses'!$A$3,IF($C33="Yes",VLOOKUP($A33,Questions!$A$2:$W$333,17,0)&amp;"",IF($C33="No",VLOOKUP($A33,Questions!$A$2:$W$333,16,0)&amp;"",VLOOKUP($A33,Questions!$A$2:$W$333,15,0)&amp;"")))</f>
        <v/>
      </c>
      <c r="F33" s="224" t="str">
        <f>VLOOKUP($A33,'Institution Evaluation'!$A$56:$E$346,5,0)&amp;""</f>
        <v/>
      </c>
      <c r="G33" s="272" t="s">
        <v>1545</v>
      </c>
      <c r="I33" s="44"/>
      <c r="J33" s="44"/>
    </row>
    <row r="34" spans="1:10" s="1" customFormat="1" ht="37.35" customHeight="1" thickBot="1" x14ac:dyDescent="0.25">
      <c r="A34" s="80" t="str">
        <f>VLOOKUP(LEFT($A35,4),'Auto Responses'!$N$4:$O$38,2,0)&amp;""</f>
        <v xml:space="preserve"> Datacenter</v>
      </c>
      <c r="B34" s="30"/>
      <c r="C34" s="19" t="s">
        <v>1597</v>
      </c>
      <c r="D34" s="40" t="s">
        <v>72</v>
      </c>
      <c r="E34" s="40" t="s">
        <v>910</v>
      </c>
      <c r="F34" s="210" t="s">
        <v>911</v>
      </c>
      <c r="I34" s="44"/>
      <c r="J34" s="44"/>
    </row>
    <row r="35" spans="1:10" s="1" customFormat="1" ht="84" customHeight="1" x14ac:dyDescent="0.2">
      <c r="A35" s="25" t="s">
        <v>425</v>
      </c>
      <c r="B35" s="24" t="str">
        <f>VLOOKUP($A35,Questions!$A$2:$W$333,2,0)</f>
        <v>Select your hosting option.</v>
      </c>
      <c r="C35" s="91"/>
      <c r="D35" s="55"/>
      <c r="E35" s="190" t="str">
        <f>IF(OR($C35="",$C35="Other"),VLOOKUP($A35,Questions!$A$2:$W$333,15,0),"")&amp;""</f>
        <v>If you are using an option not listed, or a combination of options, select "Other." Your selection here will determine which questions below are required.</v>
      </c>
      <c r="F35" s="224" t="str">
        <f>VLOOKUP($A35,'Institution Evaluation'!$A$56:$E$346,5,0)&amp;""</f>
        <v/>
      </c>
      <c r="I35" s="44"/>
      <c r="J35" s="44"/>
    </row>
    <row r="36" spans="1:10" s="1" customFormat="1" ht="53.25" customHeight="1" x14ac:dyDescent="0.2">
      <c r="A36" s="25" t="s">
        <v>430</v>
      </c>
      <c r="B36" s="24" t="str">
        <f>VLOOKUP($A36,Questions!$A$2:$W$333,2,0)</f>
        <v>Is a SOC 2 Type 2 report available for the hosting environment?</v>
      </c>
      <c r="C36" s="28"/>
      <c r="D36" s="55"/>
      <c r="E36" s="190" t="str">
        <f>IF($C$35="","",IF(OR($C$35='Auto Responses'!$J$20,$C$35='Auto Responses'!$J$21,$C$35='Auto Responses'!$J$22),'Auto Responses'!$A$26,IF($C36="Yes",VLOOKUP($A36,Questions!$A$2:$W$333,17,0)&amp;"",IF($C36="No",VLOOKUP($A36,Questions!$A$2:$W$333,16,0)&amp;"",VLOOKUP($A36,Questions!$A$2:$W$333,15,0)&amp;""))))</f>
        <v/>
      </c>
      <c r="F36" s="224" t="str">
        <f>VLOOKUP($A36,'Institution Evaluation'!$A$56:$E$346,5,0)&amp;""</f>
        <v/>
      </c>
      <c r="I36" s="44"/>
      <c r="J36" s="44"/>
    </row>
    <row r="37" spans="1:10" s="1" customFormat="1" ht="58.5" customHeight="1" x14ac:dyDescent="0.2">
      <c r="A37" s="25" t="s">
        <v>432</v>
      </c>
      <c r="B37" s="24" t="str">
        <f>VLOOKUP($A37,Questions!$A$2:$W$333,2,0)</f>
        <v>Are you generally able to accommodate storing each institution's data within its geographic region?</v>
      </c>
      <c r="C37" s="28"/>
      <c r="D37" s="55"/>
      <c r="E37" s="190" t="str">
        <f>IF($C$35="","",IF($C37="Yes",VLOOKUP($A37,Questions!$A$2:$W$333,17,0)&amp;"",IF($C37="No",VLOOKUP($A37,Questions!$A$2:$W$333,16,0)&amp;"",VLOOKUP($A37,Questions!$A$2:$W$333,15,0)&amp;"")))</f>
        <v/>
      </c>
      <c r="F37" s="224" t="str">
        <f>VLOOKUP($A37,'Institution Evaluation'!$A$56:$E$346,5,0)&amp;""</f>
        <v/>
      </c>
      <c r="I37" s="44"/>
      <c r="J37" s="44"/>
    </row>
    <row r="38" spans="1:10" s="1" customFormat="1" ht="53.25" customHeight="1" x14ac:dyDescent="0.2">
      <c r="A38" s="25" t="s">
        <v>435</v>
      </c>
      <c r="B38" s="24" t="str">
        <f>VLOOKUP($A38,Questions!$A$2:$W$333,2,0)</f>
        <v>Are the data centers staffed 24 hours a day, seven days a week (i.e., 24 x 7 x 365)?</v>
      </c>
      <c r="C38" s="28"/>
      <c r="D38" s="55"/>
      <c r="E38" s="190" t="str">
        <f>IF($C$35="","",IF(OR($C$35='Auto Responses'!$J$20,$C$35='Auto Responses'!$J$21,$C$35='Auto Responses'!$J$22),'Auto Responses'!$A$26,IF($C38="Yes",VLOOKUP($A38,Questions!$A$2:$W$333,17,0)&amp;"",IF($C38="No",VLOOKUP($A38,Questions!$A$2:$W$333,16,0)&amp;"",VLOOKUP($A38,Questions!$A$2:$W$333,15,0)&amp;""))))</f>
        <v/>
      </c>
      <c r="F38" s="224" t="str">
        <f>VLOOKUP($A38,'Institution Evaluation'!$A$56:$E$346,5,0)&amp;""</f>
        <v/>
      </c>
      <c r="I38" s="44"/>
      <c r="J38" s="44"/>
    </row>
    <row r="39" spans="1:10" s="1" customFormat="1" ht="55.5" customHeight="1" x14ac:dyDescent="0.2">
      <c r="A39" s="25" t="s">
        <v>440</v>
      </c>
      <c r="B39" s="24" t="str">
        <f>VLOOKUP($A39,Questions!$A$2:$W$333,2,0)</f>
        <v>Are your servers separated from other companies via a physical barrier, such as a cage or hard walls?</v>
      </c>
      <c r="C39" s="28"/>
      <c r="D39" s="55"/>
      <c r="E39" s="190" t="str">
        <f>IF($C$35="","",IF(OR($C$35='Auto Responses'!$J$17,$C$35='Auto Responses'!$J$19,$C$35='Auto Responses'!$J$20,$C$35='Auto Responses'!$J$21,$C$35='Auto Responses'!$J$22),'Auto Responses'!$A$26,IF($C39="Yes",VLOOKUP($A39,Questions!$A$2:$W$333,17,0)&amp;"",IF($C39="No",VLOOKUP($A39,Questions!$A$2:$W$333,16,0)&amp;"",VLOOKUP($A39,Questions!$A$2:$W$333,15,0)&amp;""))))</f>
        <v/>
      </c>
      <c r="F39" s="224" t="str">
        <f>VLOOKUP($A39,'Institution Evaluation'!$A$56:$E$346,5,0)&amp;""</f>
        <v/>
      </c>
      <c r="I39" s="44"/>
      <c r="J39" s="44"/>
    </row>
    <row r="40" spans="1:10" s="1" customFormat="1" ht="56.25" customHeight="1" x14ac:dyDescent="0.2">
      <c r="A40" s="25" t="s">
        <v>443</v>
      </c>
      <c r="B40" s="24" t="str">
        <f>VLOOKUP($A40,Questions!$A$2:$W$333,2,0)</f>
        <v>Does a physical barrier fully enclose the physical space, preventing unauthorized physical contact with any of your devices?*</v>
      </c>
      <c r="C40" s="28"/>
      <c r="D40" s="55"/>
      <c r="E40" s="190" t="str">
        <f>IF($C$35="","",IF(OR($C$35='Auto Responses'!$J$19,$C$35='Auto Responses'!$J$20,$C$35='Auto Responses'!$J$21,$C$35='Auto Responses'!$J$22),'Auto Responses'!$A$26,IF($C40="Yes",VLOOKUP($A40,Questions!$A$2:$W$333,17,0)&amp;"",IF($C40="No",VLOOKUP($A40,Questions!$A$2:$W$333,16,0)&amp;"",VLOOKUP($A40,Questions!$A$2:$W$333,15,0)&amp;""))))</f>
        <v/>
      </c>
      <c r="F40" s="224" t="str">
        <f>VLOOKUP($A40,'Institution Evaluation'!$A$56:$E$346,5,0)&amp;""</f>
        <v/>
      </c>
      <c r="I40" s="44"/>
      <c r="J40" s="44"/>
    </row>
    <row r="41" spans="1:10" s="1" customFormat="1" ht="48.75" customHeight="1" x14ac:dyDescent="0.2">
      <c r="A41" s="25" t="s">
        <v>445</v>
      </c>
      <c r="B41" s="24" t="str">
        <f>VLOOKUP($A41,Questions!$A$2:$W$333,2,0)</f>
        <v>Are your primary and secondary data centers geographically diverse?</v>
      </c>
      <c r="C41" s="28"/>
      <c r="D41" s="55"/>
      <c r="E41" s="190" t="str">
        <f>IF($C$35="","",IF($C41="Yes",VLOOKUP($A41,Questions!$A$2:$W$333,17,0)&amp;"",IF($C41="No",VLOOKUP($A41,Questions!$A$2:$W$333,16,0)&amp;"",VLOOKUP($A41,Questions!$A$2:$W$333,15,0)&amp;"")))</f>
        <v/>
      </c>
      <c r="F41" s="224" t="str">
        <f>VLOOKUP($A41,'Institution Evaluation'!$A$56:$E$346,5,0)&amp;""</f>
        <v/>
      </c>
      <c r="I41" s="44"/>
      <c r="J41" s="44"/>
    </row>
    <row r="42" spans="1:10" s="1" customFormat="1" ht="48" customHeight="1" x14ac:dyDescent="0.2">
      <c r="A42" s="25" t="s">
        <v>450</v>
      </c>
      <c r="B42" s="24" t="str">
        <f>VLOOKUP($A42,Questions!$A$2:$W$333,2,0)</f>
        <v>Is the service hosted in a high-availability environment?</v>
      </c>
      <c r="C42" s="28"/>
      <c r="D42" s="55"/>
      <c r="E42" s="190" t="str">
        <f>IF($C$35="","",IF($C42="Yes",VLOOKUP($A42,Questions!$A$2:$W$333,17,0)&amp;"",IF($C42="No",VLOOKUP($A42,Questions!$A$2:$W$333,16,0)&amp;"",VLOOKUP($A42,Questions!$A$2:$W$333,15,0)&amp;"")))</f>
        <v/>
      </c>
      <c r="F42" s="224" t="str">
        <f>VLOOKUP($A42,'Institution Evaluation'!$A$56:$E$346,5,0)&amp;""</f>
        <v/>
      </c>
      <c r="I42" s="44"/>
      <c r="J42" s="44"/>
    </row>
    <row r="43" spans="1:10" s="1" customFormat="1" ht="55.5" customHeight="1" x14ac:dyDescent="0.2">
      <c r="A43" s="25" t="s">
        <v>451</v>
      </c>
      <c r="B43" s="24" t="str">
        <f>VLOOKUP($A43,Questions!$A$2:$W$333,2,0)</f>
        <v>Is redundant power available for all data centers where institutional data will reside?</v>
      </c>
      <c r="C43" s="28"/>
      <c r="D43" s="55"/>
      <c r="E43" s="190" t="str">
        <f>IF($C$35="","",IF(OR($C$35='Auto Responses'!$J$20,$C$35='Auto Responses'!$J$21,$C$35='Auto Responses'!$J$22),'Auto Responses'!$A$26,IF($C43="Yes",VLOOKUP($A43,Questions!$A$2:$W$333,17,0)&amp;"",IF($C43="No",VLOOKUP($A43,Questions!$A$2:$W$333,16,0)&amp;"",VLOOKUP($A43,Questions!$A$2:$W$333,15,0)&amp;""))))</f>
        <v/>
      </c>
      <c r="F43" s="224" t="str">
        <f>VLOOKUP($A43,'Institution Evaluation'!$A$56:$E$346,5,0)&amp;""</f>
        <v/>
      </c>
      <c r="I43" s="44"/>
      <c r="J43" s="44"/>
    </row>
    <row r="44" spans="1:10" s="1" customFormat="1" ht="56.25" customHeight="1" x14ac:dyDescent="0.2">
      <c r="A44" s="25" t="s">
        <v>452</v>
      </c>
      <c r="B44" s="24" t="str">
        <f>VLOOKUP($A44,Questions!$A$2:$W$333,2,0)</f>
        <v>Are redundant power strategies tested?*</v>
      </c>
      <c r="C44" s="28"/>
      <c r="D44" s="55"/>
      <c r="E44" s="190" t="str">
        <f>IF($C$35="","",IF(OR($C$35='Auto Responses'!$J$20,$C$35='Auto Responses'!$J$21,$C$35='Auto Responses'!$J$22),'Auto Responses'!$A$26,IF($C44="Yes",VLOOKUP($A44,Questions!$A$2:$W$333,17,0)&amp;"",IF($C44="No",VLOOKUP($A44,Questions!$A$2:$W$333,16,0)&amp;"",VLOOKUP($A44,Questions!$A$2:$W$333,15,0)&amp;""))))</f>
        <v/>
      </c>
      <c r="F44" s="224" t="str">
        <f>VLOOKUP($A44,'Institution Evaluation'!$A$56:$E$346,5,0)&amp;""</f>
        <v/>
      </c>
      <c r="I44" s="44"/>
      <c r="J44" s="44"/>
    </row>
    <row r="45" spans="1:10" s="1" customFormat="1" ht="60" customHeight="1" x14ac:dyDescent="0.2">
      <c r="A45" s="25" t="s">
        <v>457</v>
      </c>
      <c r="B45" s="24" t="str">
        <f>VLOOKUP($A45,Questions!$A$2:$W$333,2,0)</f>
        <v>Does the center where the data will reside have cooling and fire-suppression systems that are active and regularly tested?</v>
      </c>
      <c r="C45" s="28"/>
      <c r="D45" s="55"/>
      <c r="E45" s="190" t="str">
        <f>IF($C$35="","",IF(OR($C$35='Auto Responses'!$J$19,$C$35='Auto Responses'!$J$20,$C$35='Auto Responses'!$J$21,$C$35='Auto Responses'!$J$22,$C$35='Auto Responses'!$J$23),'Auto Responses'!$A$26,IF($C45="Yes",VLOOKUP($A45,Questions!$A$2:$W$333,17,0)&amp;"",IF($C45="No",VLOOKUP($A45,Questions!$A$2:$W$333,16,0)&amp;"",VLOOKUP($A45,Questions!$A$2:$W$333,15,0)&amp;""))))</f>
        <v/>
      </c>
      <c r="F45" s="224" t="str">
        <f>VLOOKUP($A45,'Institution Evaluation'!$A$56:$E$346,5,0)&amp;""</f>
        <v/>
      </c>
      <c r="I45" s="44"/>
      <c r="J45" s="44"/>
    </row>
    <row r="46" spans="1:10" s="1" customFormat="1" ht="55.5" customHeight="1" x14ac:dyDescent="0.2">
      <c r="A46" s="25" t="s">
        <v>460</v>
      </c>
      <c r="B46" s="24" t="str">
        <f>VLOOKUP($A46,Questions!$A$2:$W$333,2,0)</f>
        <v>Do you have Internet Service Provider (ISP) redundancy?</v>
      </c>
      <c r="C46" s="28"/>
      <c r="D46" s="55"/>
      <c r="E46" s="190" t="str">
        <f>IF($C$35="","",IF(OR($C$35='Auto Responses'!$J$20,$C$35='Auto Responses'!$J$21,$C$35='Auto Responses'!$J$22),'Auto Responses'!$A$26,IF($C46="Yes",VLOOKUP($A46,Questions!$A$2:$W$333,17,0)&amp;"",IF($C46="No",VLOOKUP($A46,Questions!$A$2:$W$333,16,0)&amp;"",VLOOKUP($A46,Questions!$A$2:$W$333,15,0)&amp;""))))</f>
        <v/>
      </c>
      <c r="F46" s="224" t="str">
        <f>VLOOKUP($A46,'Institution Evaluation'!$A$56:$E$346,5,0)&amp;""</f>
        <v/>
      </c>
      <c r="I46" s="44"/>
      <c r="J46" s="44"/>
    </row>
    <row r="47" spans="1:10" s="1" customFormat="1" ht="56.25" customHeight="1" x14ac:dyDescent="0.2">
      <c r="A47" s="25" t="s">
        <v>464</v>
      </c>
      <c r="B47" s="24" t="str">
        <f>VLOOKUP($A47,Questions!$A$2:$W$333,2,0)</f>
        <v>Does every data center where the institution's data will reside have multiple telephone company or network provider entrances to the facility?</v>
      </c>
      <c r="C47" s="28"/>
      <c r="D47" s="55"/>
      <c r="E47" s="190" t="str">
        <f>IF($C$35="","",IF(OR($C$35='Auto Responses'!$J$20,$C$35='Auto Responses'!$J$21,$C$35='Auto Responses'!$J$22),'Auto Responses'!$A$26,IF($C47="Yes",VLOOKUP($A47,Questions!$A$2:$W$333,17,0)&amp;"",IF($C47="No",VLOOKUP($A47,Questions!$A$2:$W$333,16,0)&amp;"",VLOOKUP($A47,Questions!$A$2:$W$333,15,0)&amp;""))))</f>
        <v/>
      </c>
      <c r="F47" s="224" t="str">
        <f>VLOOKUP($A47,'Institution Evaluation'!$A$56:$E$346,5,0)&amp;""</f>
        <v/>
      </c>
      <c r="I47" s="44"/>
      <c r="J47" s="44"/>
    </row>
    <row r="48" spans="1:10" s="1" customFormat="1" ht="49.5" customHeight="1" x14ac:dyDescent="0.2">
      <c r="A48" s="25" t="s">
        <v>466</v>
      </c>
      <c r="B48" s="24" t="str">
        <f>VLOOKUP($A48,Questions!$A$2:$W$333,2,0)</f>
        <v>Do you require multifactor authentication for all administrative accounts in your environment?</v>
      </c>
      <c r="C48" s="28"/>
      <c r="D48" s="55"/>
      <c r="E48" s="190" t="str">
        <f>IF($C$35="","",IF($C48="Yes",VLOOKUP($A48,Questions!$A$2:$W$333,17,0)&amp;"",IF($C48="No",VLOOKUP($A48,Questions!$A$2:$W$333,16,0)&amp;"",VLOOKUP($A48,Questions!$A$2:$W$333,15,0)&amp;"")))</f>
        <v/>
      </c>
      <c r="F48" s="224" t="str">
        <f>VLOOKUP($A48,'Institution Evaluation'!$A$56:$E$346,5,0)&amp;""</f>
        <v/>
      </c>
      <c r="I48" s="44"/>
      <c r="J48" s="44"/>
    </row>
    <row r="49" spans="1:10" s="1" customFormat="1" ht="54" customHeight="1" x14ac:dyDescent="0.2">
      <c r="A49" s="25" t="s">
        <v>470</v>
      </c>
      <c r="B49" s="24" t="str">
        <f>VLOOKUP($A49,Questions!$A$2:$W$333,2,0)</f>
        <v>Are you using your cloud provider's available hardening tools or pre-hardened images?</v>
      </c>
      <c r="C49" s="28"/>
      <c r="D49" s="55"/>
      <c r="E49" s="190" t="str">
        <f>IF($C$35="","",IF(OR($C$35='Auto Responses'!$J$17,$C$35='Auto Responses'!$J$18),'Auto Responses'!$A$26,IF($C49="Yes",VLOOKUP($A49,Questions!$A$2:$W$333,17,0)&amp;"",IF($C49="No",VLOOKUP($A49,Questions!$A$2:$W$333,16,0)&amp;"",VLOOKUP($A49,Questions!$A$2:$W$333,15,0)&amp;""))))</f>
        <v/>
      </c>
      <c r="F49" s="224" t="str">
        <f>VLOOKUP($A49,'Institution Evaluation'!$A$56:$E$346,5,0)&amp;""</f>
        <v/>
      </c>
      <c r="I49" s="44"/>
      <c r="J49" s="44"/>
    </row>
    <row r="50" spans="1:10" s="1" customFormat="1" ht="52.5" customHeight="1" thickBot="1" x14ac:dyDescent="0.25">
      <c r="A50" s="25" t="s">
        <v>474</v>
      </c>
      <c r="B50" s="24" t="str">
        <f>VLOOKUP($A50,Questions!$A$2:$W$333,2,0)</f>
        <v>Does your cloud solution provider have access to your encryption keys?</v>
      </c>
      <c r="C50" s="28"/>
      <c r="D50" s="55"/>
      <c r="E50" s="190" t="str">
        <f>IF($C$35="","",IF(OR($C$35='Auto Responses'!$J$17,$C$35='Auto Responses'!$J$18),'Auto Responses'!$A$26,IF($C50="Yes",VLOOKUP($A50,Questions!$A$2:$W$333,17,0)&amp;"",IF($C50="No",VLOOKUP($A50,Questions!$A$2:$W$333,16,0)&amp;"",VLOOKUP($A50,Questions!$A$2:$W$333,15,0)&amp;""))))</f>
        <v/>
      </c>
      <c r="F50" s="224" t="str">
        <f>VLOOKUP($A50,'Institution Evaluation'!$A$56:$E$346,5,0)&amp;""</f>
        <v/>
      </c>
      <c r="I50" s="44"/>
      <c r="J50" s="44"/>
    </row>
    <row r="51" spans="1:10" s="1" customFormat="1" ht="37.35" customHeight="1" thickBot="1" x14ac:dyDescent="0.25">
      <c r="A51" s="80" t="str">
        <f>VLOOKUP(LEFT($A52,4),'Auto Responses'!$N$4:$O$38,2,0)&amp;""</f>
        <v xml:space="preserve"> Firewalls, IDS, IPS, and Networking</v>
      </c>
      <c r="B51" s="30"/>
      <c r="C51" s="19" t="s">
        <v>1597</v>
      </c>
      <c r="D51" s="40" t="s">
        <v>72</v>
      </c>
      <c r="E51" s="40" t="s">
        <v>910</v>
      </c>
      <c r="F51" s="210" t="s">
        <v>911</v>
      </c>
      <c r="I51" s="44"/>
      <c r="J51" s="44"/>
    </row>
    <row r="52" spans="1:10" s="1" customFormat="1" ht="38.25" customHeight="1" x14ac:dyDescent="0.2">
      <c r="A52" s="25" t="s">
        <v>480</v>
      </c>
      <c r="B52" s="24" t="str">
        <f>VLOOKUP($A52,Questions!$A$2:$W$333,2,0)</f>
        <v>Are you utilizing a stateful packet inspection (SPI) firewall?*</v>
      </c>
      <c r="C52" s="28"/>
      <c r="D52" s="55"/>
      <c r="E52" s="190" t="str">
        <f>IF($C$18="No",'Auto Responses'!$A$3,IF($C52="Yes",VLOOKUP($A52,Questions!$A$2:$W$333,17,0)&amp;"",IF($C52="No",VLOOKUP($A52,Questions!$A$2:$W$333,16,0)&amp;"",VLOOKUP($A52,Questions!$A$2:$W$333,15,0)&amp;"")))</f>
        <v/>
      </c>
      <c r="F52" s="224" t="str">
        <f>VLOOKUP($A52,'Institution Evaluation'!$A$56:$E$346,5,0)&amp;""</f>
        <v/>
      </c>
      <c r="I52" s="44"/>
      <c r="J52" s="44"/>
    </row>
    <row r="53" spans="1:10" s="1" customFormat="1" ht="38.25" customHeight="1" x14ac:dyDescent="0.2">
      <c r="A53" s="25" t="s">
        <v>483</v>
      </c>
      <c r="B53" s="24" t="str">
        <f>VLOOKUP($A53,Questions!$A$2:$W$333,2,0)</f>
        <v>Do you have a documented policy for firewall change requests?*</v>
      </c>
      <c r="C53" s="28"/>
      <c r="D53" s="55"/>
      <c r="E53" s="190" t="str">
        <f>IF($C$18="No",'Auto Responses'!$A$3,IF($C53="Yes",VLOOKUP($A53,Questions!$A$2:$W$333,17,0)&amp;"",IF($C53="No",VLOOKUP($A53,Questions!$A$2:$W$333,16,0)&amp;"",VLOOKUP($A53,Questions!$A$2:$W$333,15,0)&amp;"")))</f>
        <v/>
      </c>
      <c r="F53" s="224" t="str">
        <f>VLOOKUP($A53,'Institution Evaluation'!$A$56:$E$346,5,0)&amp;""</f>
        <v/>
      </c>
      <c r="I53" s="44"/>
      <c r="J53" s="44"/>
    </row>
    <row r="54" spans="1:10" s="1" customFormat="1" ht="38.25" customHeight="1" x14ac:dyDescent="0.2">
      <c r="A54" s="25" t="s">
        <v>488</v>
      </c>
      <c r="B54" s="24" t="str">
        <f>VLOOKUP($A54,Questions!$A$2:$W$333,2,0)</f>
        <v>Have you implemented an intrusion detection system (network-based)?*</v>
      </c>
      <c r="C54" s="28"/>
      <c r="D54" s="55"/>
      <c r="E54" s="190" t="str">
        <f>IF($C$18="No",'Auto Responses'!$A$3,IF($C54="Yes",VLOOKUP($A54,Questions!$A$2:$W$333,17,0)&amp;"",IF($C54="No",VLOOKUP($A54,Questions!$A$2:$W$333,16,0)&amp;"",VLOOKUP($A54,Questions!$A$2:$W$333,15,0)&amp;"")))</f>
        <v/>
      </c>
      <c r="F54" s="224" t="str">
        <f>VLOOKUP($A54,'Institution Evaluation'!$A$56:$E$346,5,0)&amp;""</f>
        <v/>
      </c>
      <c r="I54" s="44"/>
      <c r="J54" s="44"/>
    </row>
    <row r="55" spans="1:10" s="1" customFormat="1" ht="38.25" customHeight="1" x14ac:dyDescent="0.2">
      <c r="A55" s="25" t="s">
        <v>493</v>
      </c>
      <c r="B55" s="24" t="str">
        <f>VLOOKUP($A55,Questions!$A$2:$W$333,2,0)</f>
        <v>Do you employ host-based intrusion detection?*</v>
      </c>
      <c r="C55" s="28"/>
      <c r="D55" s="55"/>
      <c r="E55" s="190" t="str">
        <f>IF($C$18="No",'Auto Responses'!$A$3,IF($C55="Yes",VLOOKUP($A55,Questions!$A$2:$W$333,17,0)&amp;"",IF($C55="No",VLOOKUP($A55,Questions!$A$2:$W$333,16,0)&amp;"",VLOOKUP($A55,Questions!$A$2:$W$333,15,0)&amp;"")))</f>
        <v/>
      </c>
      <c r="F55" s="224" t="str">
        <f>VLOOKUP($A55,'Institution Evaluation'!$A$56:$E$346,5,0)&amp;""</f>
        <v/>
      </c>
      <c r="I55" s="44"/>
      <c r="J55" s="44"/>
    </row>
    <row r="56" spans="1:10" s="1" customFormat="1" ht="38.25" customHeight="1" x14ac:dyDescent="0.2">
      <c r="A56" s="25" t="s">
        <v>496</v>
      </c>
      <c r="B56" s="24" t="str">
        <f>VLOOKUP($A56,Questions!$A$2:$W$333,2,0)</f>
        <v>Are audit logs available for all changes to the network, firewall, IDS, and IPS systems?*</v>
      </c>
      <c r="C56" s="28"/>
      <c r="D56" s="55"/>
      <c r="E56" s="190" t="str">
        <f>IF($C$18="No",'Auto Responses'!$A$3,IF($C56="Yes",VLOOKUP($A56,Questions!$A$2:$W$333,17,0)&amp;"",IF($C56="No",VLOOKUP($A56,Questions!$A$2:$W$333,16,0)&amp;"",VLOOKUP($A56,Questions!$A$2:$W$333,15,0)&amp;"")))</f>
        <v/>
      </c>
      <c r="F56" s="224" t="str">
        <f>VLOOKUP($A56,'Institution Evaluation'!$A$56:$E$346,5,0)&amp;""</f>
        <v/>
      </c>
      <c r="I56" s="44"/>
      <c r="J56" s="44"/>
    </row>
    <row r="57" spans="1:10" s="1" customFormat="1" ht="48" customHeight="1" x14ac:dyDescent="0.2">
      <c r="A57" s="25" t="s">
        <v>498</v>
      </c>
      <c r="B57" s="24" t="str">
        <f>VLOOKUP($A57,Questions!$A$2:$W$333,2,0)</f>
        <v>Is authority for firewall change approval documented? Please list approver names or titles in Additional Info.</v>
      </c>
      <c r="C57" s="28"/>
      <c r="D57" s="55"/>
      <c r="E57" s="190" t="str">
        <f>IF($C$18="No",'Auto Responses'!$A$3,IF($C57="Yes",VLOOKUP($A57,Questions!$A$2:$W$333,17,0)&amp;"",IF($C57="No",VLOOKUP($A57,Questions!$A$2:$W$333,16,0)&amp;"",VLOOKUP($A57,Questions!$A$2:$W$333,15,0)&amp;"")))</f>
        <v/>
      </c>
      <c r="F57" s="224" t="str">
        <f>VLOOKUP($A57,'Institution Evaluation'!$A$56:$E$346,5,0)&amp;""</f>
        <v/>
      </c>
      <c r="I57" s="44"/>
      <c r="J57" s="44"/>
    </row>
    <row r="58" spans="1:10" s="1" customFormat="1" ht="38.25" customHeight="1" x14ac:dyDescent="0.2">
      <c r="A58" s="25" t="s">
        <v>500</v>
      </c>
      <c r="B58" s="24" t="str">
        <f>VLOOKUP($A58,Questions!$A$2:$W$333,2,0)</f>
        <v>Have you implemented an intrusion prevention system (network-based)?</v>
      </c>
      <c r="C58" s="28"/>
      <c r="D58" s="55"/>
      <c r="E58" s="190" t="str">
        <f>IF($C$18="No",'Auto Responses'!$A$3,IF($C58="Yes",VLOOKUP($A58,Questions!$A$2:$W$333,17,0)&amp;"",IF($C58="No",VLOOKUP($A58,Questions!$A$2:$W$333,16,0)&amp;"",VLOOKUP($A58,Questions!$A$2:$W$333,15,0)&amp;"")))</f>
        <v/>
      </c>
      <c r="F58" s="224" t="str">
        <f>VLOOKUP($A58,'Institution Evaluation'!$A$56:$E$346,5,0)&amp;""</f>
        <v/>
      </c>
      <c r="I58" s="44"/>
      <c r="J58" s="44"/>
    </row>
    <row r="59" spans="1:10" s="1" customFormat="1" ht="38.25" customHeight="1" x14ac:dyDescent="0.2">
      <c r="A59" s="25" t="s">
        <v>503</v>
      </c>
      <c r="B59" s="24" t="str">
        <f>VLOOKUP($A59,Questions!$A$2:$W$333,2,0)</f>
        <v>Do you employ host-based intrusion prevention?</v>
      </c>
      <c r="C59" s="28"/>
      <c r="D59" s="55"/>
      <c r="E59" s="190" t="str">
        <f>IF($C$18="No",'Auto Responses'!$A$3,IF($C59="Yes",VLOOKUP($A59,Questions!$A$2:$W$333,17,0)&amp;"",IF($C59="No",VLOOKUP($A59,Questions!$A$2:$W$333,16,0)&amp;"",VLOOKUP($A59,Questions!$A$2:$W$333,15,0)&amp;"")))</f>
        <v/>
      </c>
      <c r="F59" s="224" t="str">
        <f>VLOOKUP($A59,'Institution Evaluation'!$A$56:$E$346,5,0)&amp;""</f>
        <v/>
      </c>
      <c r="I59" s="44"/>
      <c r="J59" s="44"/>
    </row>
    <row r="60" spans="1:10" s="1" customFormat="1" ht="38.25" customHeight="1" x14ac:dyDescent="0.2">
      <c r="A60" s="25" t="s">
        <v>508</v>
      </c>
      <c r="B60" s="24" t="str">
        <f>VLOOKUP($A60,Questions!$A$2:$W$333,2,0)</f>
        <v>Are you employing any next-generation persistent threat (NGPT) monitoring?</v>
      </c>
      <c r="C60" s="28"/>
      <c r="D60" s="55"/>
      <c r="E60" s="190" t="str">
        <f>IF($C$18="No",'Auto Responses'!$A$3,IF($C60="Yes",VLOOKUP($A60,Questions!$A$2:$W$333,17,0)&amp;"",IF($C60="No",VLOOKUP($A60,Questions!$A$2:$W$333,16,0)&amp;"",VLOOKUP($A60,Questions!$A$2:$W$333,15,0)&amp;"")))</f>
        <v/>
      </c>
      <c r="F60" s="224" t="str">
        <f>VLOOKUP($A60,'Institution Evaluation'!$A$56:$E$346,5,0)&amp;""</f>
        <v/>
      </c>
      <c r="I60" s="44"/>
      <c r="J60" s="44"/>
    </row>
    <row r="61" spans="1:10" s="1" customFormat="1" ht="60" customHeight="1" x14ac:dyDescent="0.2">
      <c r="A61" s="25" t="s">
        <v>513</v>
      </c>
      <c r="B61" s="24" t="str">
        <f>VLOOKUP($A61,Questions!$A$2:$W$333,2,0)</f>
        <v>Is intrusion monitoring performed internally or by a third-party service?</v>
      </c>
      <c r="C61" s="28"/>
      <c r="D61" s="55"/>
      <c r="E61" s="190" t="str">
        <f>IF($C$18="No",'Auto Responses'!$A$3,IF($C61="Yes",VLOOKUP($A61,Questions!$A$2:$W$333,17,0)&amp;"",IF($C61="No",VLOOKUP($A61,Questions!$A$2:$W$333,16,0)&amp;"",VLOOKUP($A61,Questions!$A$2:$W$333,15,0)&amp;"")))</f>
        <v>In addition to stating your intrusion monitoring strategy, provide a brief summary of its implementation.</v>
      </c>
      <c r="F61" s="224" t="str">
        <f>VLOOKUP($A61,'Institution Evaluation'!$A$56:$E$346,5,0)&amp;""</f>
        <v/>
      </c>
      <c r="I61" s="44"/>
      <c r="J61" s="44"/>
    </row>
    <row r="62" spans="1:10" s="1" customFormat="1" ht="36" customHeight="1" thickBot="1" x14ac:dyDescent="0.25">
      <c r="A62" s="25" t="s">
        <v>517</v>
      </c>
      <c r="B62" s="24" t="str">
        <f>VLOOKUP($A62,Questions!$A$2:$W$333,2,0)</f>
        <v>Do you monitor for intrusions on a 24 x 7 x 365 basis?</v>
      </c>
      <c r="C62" s="28"/>
      <c r="D62" s="55"/>
      <c r="E62" s="190" t="str">
        <f>IF($C$18="No",'Auto Responses'!$A$3,IF($C62="Yes",VLOOKUP($A62,Questions!$A$2:$W$333,17,0)&amp;"",IF($C62="No",VLOOKUP($A62,Questions!$A$2:$W$333,16,0)&amp;"",VLOOKUP($A62,Questions!$A$2:$W$333,15,0)&amp;"")))</f>
        <v/>
      </c>
      <c r="F62" s="224" t="str">
        <f>VLOOKUP($A62,'Institution Evaluation'!$A$56:$E$346,5,0)&amp;""</f>
        <v/>
      </c>
      <c r="G62" s="272" t="s">
        <v>1545</v>
      </c>
      <c r="I62" s="44"/>
      <c r="J62" s="44"/>
    </row>
    <row r="63" spans="1:10" s="1" customFormat="1" ht="37.35" customHeight="1" thickBot="1" x14ac:dyDescent="0.25">
      <c r="A63" s="80" t="str">
        <f>VLOOKUP(LEFT($A64,4),'Auto Responses'!$N$4:$O$38,2,0)&amp;""</f>
        <v xml:space="preserve"> Incident Handling</v>
      </c>
      <c r="B63" s="30"/>
      <c r="C63" s="19" t="s">
        <v>1597</v>
      </c>
      <c r="D63" s="40" t="s">
        <v>72</v>
      </c>
      <c r="E63" s="40" t="s">
        <v>910</v>
      </c>
      <c r="F63" s="210" t="s">
        <v>911</v>
      </c>
      <c r="I63" s="44"/>
      <c r="J63" s="44"/>
    </row>
    <row r="64" spans="1:10" s="1" customFormat="1" ht="27" customHeight="1" x14ac:dyDescent="0.2">
      <c r="A64" s="25" t="s">
        <v>577</v>
      </c>
      <c r="B64" s="24" t="str">
        <f>VLOOKUP($A64,Questions!$A$2:$W$333,2,0)</f>
        <v>Do you have a formal incident response plan?</v>
      </c>
      <c r="C64" s="28"/>
      <c r="D64" s="55"/>
      <c r="E64" s="190" t="str">
        <f>IF($C$18="No",'Auto Responses'!$A$3,IF($C64="Yes",VLOOKUP($A64,Questions!$A$2:$W$333,17,0)&amp;"",IF($C64="No",VLOOKUP($A64,Questions!$A$2:$W$333,16,0)&amp;"",VLOOKUP($A64,Questions!$A$2:$W$333,15,0)&amp;"")))</f>
        <v/>
      </c>
      <c r="F64" s="224" t="str">
        <f>VLOOKUP($A64,'Institution Evaluation'!$A$56:$E$346,5,0)&amp;""</f>
        <v/>
      </c>
      <c r="I64" s="44"/>
      <c r="J64" s="44"/>
    </row>
    <row r="65" spans="1:12" s="1" customFormat="1" ht="40.5" customHeight="1" x14ac:dyDescent="0.2">
      <c r="A65" s="25" t="s">
        <v>581</v>
      </c>
      <c r="B65" s="24" t="str">
        <f>VLOOKUP($A65,Questions!$A$2:$W$333,2,0)</f>
        <v>Do you either have an internal incident response team or retain an external team?</v>
      </c>
      <c r="C65" s="28"/>
      <c r="D65" s="55"/>
      <c r="E65" s="190" t="str">
        <f>IF($C$18="No",'Auto Responses'!$A$3,IF($C65="Yes",VLOOKUP($A65,Questions!$A$2:$W$333,17,0)&amp;"",IF($C65="No",VLOOKUP($A65,Questions!$A$2:$W$333,16,0)&amp;"",VLOOKUP($A65,Questions!$A$2:$W$333,15,0)&amp;"")))</f>
        <v/>
      </c>
      <c r="F65" s="224" t="str">
        <f>VLOOKUP($A65,'Institution Evaluation'!$A$56:$E$346,5,0)&amp;""</f>
        <v/>
      </c>
      <c r="I65" s="44"/>
      <c r="J65" s="44"/>
    </row>
    <row r="66" spans="1:12" s="1" customFormat="1" ht="46.5" customHeight="1" x14ac:dyDescent="0.2">
      <c r="A66" s="25" t="s">
        <v>585</v>
      </c>
      <c r="B66" s="24" t="str">
        <f>VLOOKUP($A66,Questions!$A$2:$W$333,2,0)</f>
        <v>Do you have the capability to respond to incidents on a 24 x 7 x 365 basis?</v>
      </c>
      <c r="C66" s="28"/>
      <c r="D66" s="55"/>
      <c r="E66" s="190" t="str">
        <f>IF($C$18="No",'Auto Responses'!$A$3,IF($C66="Yes",VLOOKUP($A66,Questions!$A$2:$W$333,17,0)&amp;"",IF($C66="No",VLOOKUP($A66,Questions!$A$2:$W$333,16,0)&amp;"",VLOOKUP($A66,Questions!$A$2:$W$333,15,0)&amp;"")))</f>
        <v/>
      </c>
      <c r="F66" s="224" t="str">
        <f>VLOOKUP($A66,'Institution Evaluation'!$A$56:$E$346,5,0)&amp;""</f>
        <v/>
      </c>
      <c r="I66" s="44"/>
      <c r="J66" s="44"/>
    </row>
    <row r="67" spans="1:12" s="1" customFormat="1" ht="48" customHeight="1" thickBot="1" x14ac:dyDescent="0.25">
      <c r="A67" s="25" t="s">
        <v>589</v>
      </c>
      <c r="B67" s="24" t="str">
        <f>VLOOKUP($A67,Questions!$A$2:$W$333,2,0)</f>
        <v>Do you carry cyber-risk insurance to protect against unforeseen service outages, data that is lost or stolen, and security incidents?</v>
      </c>
      <c r="C67" s="28"/>
      <c r="D67" s="55"/>
      <c r="E67" s="190" t="str">
        <f>IF($C$18="No",'Auto Responses'!$A$3,IF($C67="Yes",VLOOKUP($A67,Questions!$A$2:$W$333,17,0)&amp;"",IF($C67="No",VLOOKUP($A67,Questions!$A$2:$W$333,16,0)&amp;"",VLOOKUP($A67,Questions!$A$2:$W$333,15,0)&amp;"")))</f>
        <v/>
      </c>
      <c r="F67" s="224" t="str">
        <f>VLOOKUP($A67,'Institution Evaluation'!$A$56:$E$346,5,0)&amp;""</f>
        <v/>
      </c>
      <c r="G67" s="272" t="s">
        <v>1545</v>
      </c>
      <c r="I67" s="44"/>
      <c r="J67" s="44"/>
    </row>
    <row r="68" spans="1:12" s="1" customFormat="1" ht="37.35" customHeight="1" thickBot="1" x14ac:dyDescent="0.25">
      <c r="A68" s="80" t="str">
        <f>VLOOKUP(LEFT($A69,4),'Auto Responses'!$N$4:$O$38,2,0)&amp;""</f>
        <v xml:space="preserve"> Vulnerability Management</v>
      </c>
      <c r="B68" s="30"/>
      <c r="C68" s="19" t="s">
        <v>1597</v>
      </c>
      <c r="D68" s="40" t="s">
        <v>72</v>
      </c>
      <c r="E68" s="40" t="s">
        <v>910</v>
      </c>
      <c r="F68" s="210" t="s">
        <v>911</v>
      </c>
      <c r="I68" s="44"/>
      <c r="J68" s="44"/>
    </row>
    <row r="69" spans="1:12" s="1" customFormat="1" ht="60.75" customHeight="1" x14ac:dyDescent="0.2">
      <c r="A69" s="25" t="s">
        <v>592</v>
      </c>
      <c r="B69" s="24" t="str">
        <f>VLOOKUP($A69,Questions!$A$2:$W$333,2,0)</f>
        <v>Are your systems and applications scanned with an authenticated user account for vulnerabilities (that are remediated) prior to new releases?*</v>
      </c>
      <c r="C69" s="28"/>
      <c r="D69" s="55"/>
      <c r="E69" s="190" t="str">
        <f>IF($C$18="No",'Auto Responses'!$A$3,IF($C69="Yes",VLOOKUP($A69,Questions!$A$2:$W$333,17,0)&amp;"",IF($C69="No",VLOOKUP($A69,Questions!$A$2:$W$333,16,0)&amp;"",VLOOKUP($A69,Questions!$A$2:$W$333,15,0)&amp;"")))</f>
        <v/>
      </c>
      <c r="F69" s="224" t="str">
        <f>VLOOKUP($A69,'Institution Evaluation'!$A$56:$E$346,5,0)&amp;""</f>
        <v/>
      </c>
      <c r="I69" s="44"/>
      <c r="J69" s="44"/>
    </row>
    <row r="70" spans="1:12" s="1" customFormat="1" ht="36.75" customHeight="1" x14ac:dyDescent="0.2">
      <c r="A70" s="25" t="s">
        <v>596</v>
      </c>
      <c r="B70" s="24" t="str">
        <f>VLOOKUP($A70,Questions!$A$2:$W$333,2,0)</f>
        <v>Will you provide results of application and system vulnerability scans to the institution?*</v>
      </c>
      <c r="C70" s="28"/>
      <c r="D70" s="55"/>
      <c r="E70" s="190" t="str">
        <f>IF($C$18="No",'Auto Responses'!$A$3,IF($C70="Yes",VLOOKUP($A70,Questions!$A$2:$W$333,17,0)&amp;"",IF($C70="No",VLOOKUP($A70,Questions!$A$2:$W$333,16,0)&amp;"",VLOOKUP($A70,Questions!$A$2:$W$333,15,0)&amp;"")))</f>
        <v/>
      </c>
      <c r="F70" s="224" t="str">
        <f>VLOOKUP($A70,'Institution Evaluation'!$A$56:$E$346,5,0)&amp;""</f>
        <v/>
      </c>
      <c r="I70" s="44"/>
      <c r="J70" s="44"/>
    </row>
    <row r="71" spans="1:12" s="1" customFormat="1" ht="51.75" customHeight="1" x14ac:dyDescent="0.2">
      <c r="A71" s="25" t="s">
        <v>600</v>
      </c>
      <c r="B71" s="24" t="str">
        <f>VLOOKUP($A71,Questions!$A$2:$W$333,2,0)</f>
        <v>Will you allow the institution to perform its own vulnerability testing and/or scanning of your systems and/or application, provided that testing is performed at a mutually agreed upon time and date?*</v>
      </c>
      <c r="C71" s="28"/>
      <c r="D71" s="55"/>
      <c r="E71" s="190" t="str">
        <f>IF($C$18="No",'Auto Responses'!$A$3,IF($C71="Yes",VLOOKUP($A71,Questions!$A$2:$W$333,17,0)&amp;"",IF($C71="No",VLOOKUP($A71,Questions!$A$2:$W$333,16,0)&amp;"",VLOOKUP($A71,Questions!$A$2:$W$333,15,0)&amp;"")))</f>
        <v/>
      </c>
      <c r="F71" s="224" t="str">
        <f>VLOOKUP($A71,'Institution Evaluation'!$A$56:$E$346,5,0)&amp;""</f>
        <v/>
      </c>
      <c r="I71" s="44"/>
      <c r="J71" s="44"/>
    </row>
    <row r="72" spans="1:12" s="1" customFormat="1" ht="54" customHeight="1" x14ac:dyDescent="0.2">
      <c r="A72" s="25" t="s">
        <v>603</v>
      </c>
      <c r="B72" s="24" t="str">
        <f>VLOOKUP($A72,Questions!$A$2:$W$333,2,0)</f>
        <v>Have your systems and applications had a third-party security assessment completed in the last year?</v>
      </c>
      <c r="C72" s="28"/>
      <c r="D72" s="55"/>
      <c r="E72" s="190" t="str">
        <f>IF($C$18="No",'Auto Responses'!$A$3,IF($C72="Yes",VLOOKUP($A72,Questions!$A$2:$W$333,17,0)&amp;"",IF($C72="No",VLOOKUP($A72,Questions!$A$2:$W$333,16,0)&amp;"",VLOOKUP($A72,Questions!$A$2:$W$333,15,0)&amp;"")))</f>
        <v/>
      </c>
      <c r="F72" s="224" t="str">
        <f>VLOOKUP($A72,'Institution Evaluation'!$A$56:$E$346,5,0)&amp;""</f>
        <v/>
      </c>
      <c r="I72" s="44"/>
      <c r="J72" s="44"/>
    </row>
    <row r="73" spans="1:12" s="1" customFormat="1" ht="60" customHeight="1" x14ac:dyDescent="0.2">
      <c r="A73" s="25" t="s">
        <v>606</v>
      </c>
      <c r="B73" s="24" t="str">
        <f>VLOOKUP($A73,Questions!$A$2:$W$333,2,0)</f>
        <v>Do you regularly scan for common web application security vulnerabilities (e.g., SQL injection, XSS, XSRF, etc.)?</v>
      </c>
      <c r="C73" s="28"/>
      <c r="D73" s="55"/>
      <c r="E73" s="190" t="str">
        <f>IF($C$18="No",'Auto Responses'!$A$3,IF($C73="Yes",VLOOKUP($A73,Questions!$A$2:$W$333,17,0)&amp;"",IF($C73="No",VLOOKUP($A73,Questions!$A$2:$W$333,16,0)&amp;"",VLOOKUP($A73,Questions!$A$2:$W$333,15,0)&amp;"")))</f>
        <v>Ensure that all elements of VULN-05 are clearly stated in your response.</v>
      </c>
      <c r="F73" s="224" t="str">
        <f>VLOOKUP($A73,'Institution Evaluation'!$A$56:$E$346,5,0)&amp;""</f>
        <v/>
      </c>
      <c r="I73" s="44"/>
      <c r="J73" s="44"/>
    </row>
    <row r="74" spans="1:12" s="1" customFormat="1" ht="56.25" customHeight="1" x14ac:dyDescent="0.2">
      <c r="A74" s="25" t="s">
        <v>608</v>
      </c>
      <c r="B74" s="24" t="str">
        <f>VLOOKUP($A74,Questions!$A$2:$W$333,2,0)</f>
        <v>Are your systems and applications regularly scanned externally for vulnerabilities?</v>
      </c>
      <c r="C74" s="28"/>
      <c r="D74" s="55"/>
      <c r="E74" s="190" t="str">
        <f>IF($C$18="No",'Auto Responses'!$A$3,IF($C74="Yes",VLOOKUP($A74,Questions!$A$2:$W$333,17,0)&amp;"",IF($C74="No",VLOOKUP($A74,Questions!$A$2:$W$333,16,0)&amp;"",VLOOKUP($A74,Questions!$A$2:$W$333,15,0)&amp;"")))</f>
        <v/>
      </c>
      <c r="F74" s="224" t="str">
        <f>VLOOKUP($A74,'Institution Evaluation'!$A$56:$E$346,5,0)&amp;""</f>
        <v/>
      </c>
      <c r="G74" s="272" t="s">
        <v>1545</v>
      </c>
      <c r="H74" s="44"/>
    </row>
    <row r="75" spans="1:12" s="194" customFormat="1" ht="36.75" customHeight="1" x14ac:dyDescent="0.2">
      <c r="A75" s="306" t="s">
        <v>1607</v>
      </c>
      <c r="B75" s="288"/>
      <c r="C75" s="289"/>
      <c r="D75" s="305"/>
      <c r="E75" s="291"/>
      <c r="F75" s="292"/>
      <c r="G75" s="293"/>
      <c r="H75" s="195"/>
    </row>
    <row r="76" spans="1:12" s="1" customFormat="1" ht="15" hidden="1" customHeight="1" x14ac:dyDescent="0.2">
      <c r="A76" s="32"/>
      <c r="C76" s="14"/>
      <c r="D76" s="15"/>
      <c r="E76" s="16"/>
      <c r="I76" s="44"/>
      <c r="J76" s="44"/>
    </row>
    <row r="77" spans="1:12" ht="15" hidden="1" customHeight="1" x14ac:dyDescent="0.2">
      <c r="A77" s="1"/>
      <c r="B77" s="14"/>
      <c r="C77" s="88"/>
      <c r="D77" s="16"/>
      <c r="E77" s="1"/>
      <c r="H77" s="44"/>
      <c r="I77" s="1"/>
      <c r="J77" s="1"/>
      <c r="L77" s="32"/>
    </row>
    <row r="78" spans="1:12" ht="0" hidden="1" customHeight="1" x14ac:dyDescent="0.2">
      <c r="A78" s="25" t="e">
        <f>#REF!</f>
        <v>#REF!</v>
      </c>
    </row>
    <row r="79" spans="1:12" ht="0" hidden="1" customHeight="1" x14ac:dyDescent="0.2">
      <c r="A79" s="25" t="e">
        <f>#REF!</f>
        <v>#REF!</v>
      </c>
    </row>
    <row r="80" spans="1:12" ht="0" hidden="1" customHeight="1" x14ac:dyDescent="0.2">
      <c r="A80" s="25" t="e">
        <f>#REF!</f>
        <v>#REF!</v>
      </c>
    </row>
    <row r="81" spans="1:1" ht="0" hidden="1" customHeight="1" x14ac:dyDescent="0.2">
      <c r="A81" s="25" t="e">
        <f>#REF!</f>
        <v>#REF!</v>
      </c>
    </row>
    <row r="82" spans="1:1" ht="0" hidden="1" customHeight="1" x14ac:dyDescent="0.2">
      <c r="A82" s="25" t="e">
        <f>#REF!</f>
        <v>#REF!</v>
      </c>
    </row>
    <row r="83" spans="1:1" ht="0" hidden="1" customHeight="1" x14ac:dyDescent="0.2">
      <c r="A83" s="25" t="e">
        <f>#REF!</f>
        <v>#REF!</v>
      </c>
    </row>
    <row r="84" spans="1:1" ht="0" hidden="1" customHeight="1" x14ac:dyDescent="0.2">
      <c r="A84" s="25" t="e">
        <f>#REF!</f>
        <v>#REF!</v>
      </c>
    </row>
  </sheetData>
  <dataValidations count="2">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C20:C33 C69:C75 C36:C50 C52:C62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1468</v>
      </c>
      <c r="B2" s="191"/>
      <c r="C2" s="192"/>
      <c r="D2" s="191"/>
      <c r="E2" s="193"/>
      <c r="F2" s="193" t="str">
        <f>'Auto Responses'!$A$36</f>
        <v>Version 4.03</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c r="E17" s="40" t="s">
        <v>910</v>
      </c>
      <c r="F17" s="210" t="s">
        <v>911</v>
      </c>
      <c r="I17" s="44"/>
      <c r="J17" s="44"/>
    </row>
    <row r="18" spans="1:10" s="1" customFormat="1" ht="54" customHeight="1" thickBot="1" x14ac:dyDescent="0.25">
      <c r="A18" s="25" t="s">
        <v>51</v>
      </c>
      <c r="B18" s="24" t="str">
        <f>VLOOKUP($A18,Questions!$A$2:$W$333,2,0)</f>
        <v>Does your product or service have an interface?</v>
      </c>
      <c r="C18" s="89" t="str">
        <f>VLOOKUP($A18,'START HERE'!$A$23:$F$36,3,0)&amp;""</f>
        <v/>
      </c>
      <c r="D18" s="51" t="str">
        <f>VLOOKUP($A18,'START HERE'!$A$23:$F$36,4,0)&amp;""</f>
        <v/>
      </c>
      <c r="E18" s="190" t="str">
        <f>IF($C18="Yes",VLOOKUP($A18,Questions!$A$2:$W$333,17,0)&amp;"",IF($C18="No",VLOOKUP($A18,Questions!$A$2:$W$333,16,0)&amp;"",VLOOKUP($A18,Questions!$A$2:$W$333,15,0)&amp;""))</f>
        <v>This includes any interface for end users and interfaces used by administrators at the institution.</v>
      </c>
      <c r="F18" s="224" t="str">
        <f>VLOOKUP($A18,'Institution Evaluation'!$A$56:$E$346,5,0)&amp;""</f>
        <v/>
      </c>
      <c r="G18" s="272" t="s">
        <v>1545</v>
      </c>
      <c r="I18" s="44"/>
      <c r="J18" s="44"/>
    </row>
    <row r="19" spans="1:10" s="1" customFormat="1" ht="37.35" customHeight="1" thickBot="1" x14ac:dyDescent="0.25">
      <c r="A19" s="80" t="str">
        <f>VLOOKUP(LEFT($A20,4),'Auto Responses'!$N$4:$O$38,2,0)&amp;""</f>
        <v xml:space="preserve"> IT Accessibility</v>
      </c>
      <c r="B19" s="30"/>
      <c r="C19" s="19" t="s">
        <v>1597</v>
      </c>
      <c r="D19" s="40" t="s">
        <v>72</v>
      </c>
      <c r="E19" s="40" t="s">
        <v>910</v>
      </c>
      <c r="F19" s="210" t="s">
        <v>911</v>
      </c>
      <c r="I19" s="44"/>
      <c r="J19" s="44"/>
    </row>
    <row r="20" spans="1:10" s="1" customFormat="1" ht="30" customHeight="1" x14ac:dyDescent="0.2">
      <c r="A20" s="25" t="s">
        <v>93</v>
      </c>
      <c r="B20" s="24" t="str">
        <f>VLOOKUP($A20,Questions!$A$2:$W$333,2,0)</f>
        <v>Solution Provider Accessibility Contact Name</v>
      </c>
      <c r="C20" s="94"/>
      <c r="D20" s="50"/>
      <c r="E20" s="190" t="str">
        <f>IF($C$18="No",'Auto Responses'!$A$4,IF($C20="Yes",VLOOKUP($A20,Questions!$A$2:$W$333,17,0)&amp;"",IF($C20="No",VLOOKUP($A20,Questions!$A$2:$W$333,16,0)&amp;"",VLOOKUP($A20,Questions!$A$2:$W$333,15,0)&amp;"")))</f>
        <v/>
      </c>
      <c r="F20" s="224" t="str">
        <f>VLOOKUP($A20,'Institution Evaluation'!$A$56:$E$346,5,0)&amp;""</f>
        <v/>
      </c>
      <c r="I20" s="44"/>
      <c r="J20" s="44"/>
    </row>
    <row r="21" spans="1:10" s="1" customFormat="1" ht="30" customHeight="1" x14ac:dyDescent="0.2">
      <c r="A21" s="25" t="s">
        <v>94</v>
      </c>
      <c r="B21" s="24" t="str">
        <f>VLOOKUP($A21,Questions!$A$2:$W$333,2,0)</f>
        <v>Solution Provider Accessibility Contact Title</v>
      </c>
      <c r="C21" s="94"/>
      <c r="D21" s="50"/>
      <c r="E21" s="190" t="str">
        <f>IF($C$18="No",'Auto Responses'!$A$4,IF($C21="Yes",VLOOKUP($A21,Questions!$A$2:$W$333,17,0)&amp;"",IF($C21="No",VLOOKUP($A21,Questions!$A$2:$W$333,16,0)&amp;"",VLOOKUP($A21,Questions!$A$2:$W$333,15,0)&amp;"")))</f>
        <v/>
      </c>
      <c r="F21" s="224" t="str">
        <f>VLOOKUP($A21,'Institution Evaluation'!$A$56:$E$346,5,0)&amp;""</f>
        <v/>
      </c>
      <c r="I21" s="44"/>
      <c r="J21" s="44"/>
    </row>
    <row r="22" spans="1:10" s="1" customFormat="1" ht="30" customHeight="1" x14ac:dyDescent="0.2">
      <c r="A22" s="25" t="s">
        <v>95</v>
      </c>
      <c r="B22" s="24" t="str">
        <f>VLOOKUP($A22,Questions!$A$2:$W$333,2,0)</f>
        <v>Solution Provider Accessibility Contact Email</v>
      </c>
      <c r="C22" s="94"/>
      <c r="D22" s="50"/>
      <c r="E22" s="190" t="str">
        <f>IF($C$18="No",'Auto Responses'!$A$4,IF($C22="Yes",VLOOKUP($A22,Questions!$A$2:$W$333,17,0)&amp;"",IF($C22="No",VLOOKUP($A22,Questions!$A$2:$W$333,16,0)&amp;"",VLOOKUP($A22,Questions!$A$2:$W$333,15,0)&amp;"")))</f>
        <v/>
      </c>
      <c r="F22" s="224" t="str">
        <f>VLOOKUP($A22,'Institution Evaluation'!$A$56:$E$346,5,0)&amp;""</f>
        <v/>
      </c>
      <c r="I22" s="44"/>
      <c r="J22" s="44"/>
    </row>
    <row r="23" spans="1:10" s="1" customFormat="1" ht="30" customHeight="1" x14ac:dyDescent="0.2">
      <c r="A23" s="25" t="s">
        <v>96</v>
      </c>
      <c r="B23" s="24" t="str">
        <f>VLOOKUP($A23,Questions!$A$2:$W$333,2,0)</f>
        <v>Solution Provider Accessibility Contact Phone Number</v>
      </c>
      <c r="C23" s="94"/>
      <c r="D23" s="50"/>
      <c r="E23" s="190" t="str">
        <f>IF($C$18="No",'Auto Responses'!$A$4,IF($C23="Yes",VLOOKUP($A23,Questions!$A$2:$W$333,17,0)&amp;"",IF($C23="No",VLOOKUP($A23,Questions!$A$2:$W$333,16,0)&amp;"",VLOOKUP($A23,Questions!$A$2:$W$333,15,0)&amp;"")))</f>
        <v/>
      </c>
      <c r="F23" s="224" t="str">
        <f>VLOOKUP($A23,'Institution Evaluation'!$A$56:$E$346,5,0)&amp;""</f>
        <v/>
      </c>
      <c r="I23" s="44"/>
      <c r="J23" s="44"/>
    </row>
    <row r="24" spans="1:10" s="1" customFormat="1" ht="30" customHeight="1" x14ac:dyDescent="0.2">
      <c r="A24" s="25" t="s">
        <v>97</v>
      </c>
      <c r="B24" s="24" t="str">
        <f>VLOOKUP($A24,Questions!$A$2:$W$333,2,0)</f>
        <v>Web Link to Accessibility Statement or VPAT</v>
      </c>
      <c r="C24" s="94"/>
      <c r="D24" s="50"/>
      <c r="E24" s="190" t="str">
        <f>IF($C$18="No",'Auto Responses'!$A$4,IF($C24="Yes",VLOOKUP($A24,Questions!$A$2:$W$333,17,0)&amp;"",IF($C24="No",VLOOKUP($A24,Questions!$A$2:$W$333,16,0)&amp;"",VLOOKUP($A24,Questions!$A$2:$W$333,15,0)&amp;"")))</f>
        <v>VPAT can also be added as an attachment</v>
      </c>
      <c r="F24" s="224" t="str">
        <f>VLOOKUP($A24,'Institution Evaluation'!$A$56:$E$346,5,0)&amp;""</f>
        <v/>
      </c>
      <c r="I24" s="44"/>
      <c r="J24" s="44"/>
    </row>
    <row r="25" spans="1:10" s="1" customFormat="1" ht="136.5" customHeight="1" x14ac:dyDescent="0.2">
      <c r="A25" s="25" t="s">
        <v>101</v>
      </c>
      <c r="B25" s="24" t="str">
        <f>VLOOKUP($A25,Questions!$A$2:$W$333,2,0)</f>
        <v>Has a VPAT or ACR been created or updated for the solution and version under consideration within the past 12 months?*</v>
      </c>
      <c r="C25" s="28"/>
      <c r="D25" s="50"/>
      <c r="E25" s="190" t="str">
        <f>IF($C$18="No",'Auto Responses'!$A$4,IF($C25="Yes",VLOOKUP($A25,Questions!$A$2:$W$333,17,0)&amp;"",IF($C25="No",VLOOKUP($A25,Questions!$A$2:$W$333,16,0)&amp;"",VLOOKUP($A25,Questions!$A$2:$W$333,15,0)&amp;"")))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5" s="224" t="str">
        <f>VLOOKUP($A25,'Institution Evaluation'!$A$56:$E$346,5,0)&amp;""</f>
        <v/>
      </c>
      <c r="I25" s="44"/>
      <c r="J25" s="44"/>
    </row>
    <row r="26" spans="1:10" s="1" customFormat="1" ht="82.5" customHeight="1" x14ac:dyDescent="0.2">
      <c r="A26" s="25" t="s">
        <v>103</v>
      </c>
      <c r="B26" s="24" t="str">
        <f>VLOOKUP($A26,Questions!$A$2:$W$333,2,0)</f>
        <v>Will your company agree to meet your stated accessibility standard or WCAG 2.1 AA as part of your contractual agreement for the solution?*</v>
      </c>
      <c r="C26" s="28"/>
      <c r="D26" s="50"/>
      <c r="E26" s="190" t="str">
        <f>IF($C$18="No",'Auto Responses'!$A$4,IF($C26="Yes",VLOOKUP($A26,Questions!$A$2:$W$333,17,0)&amp;"",IF($C26="No",VLOOKUP($A26,Questions!$A$2:$W$333,16,0)&amp;"",VLOOKUP($A26,Questions!$A$2:$W$333,15,0)&amp;"")))</f>
        <v/>
      </c>
      <c r="F26" s="224" t="str">
        <f>VLOOKUP($A26,'Institution Evaluation'!$A$56:$E$346,5,0)&amp;""</f>
        <v/>
      </c>
      <c r="I26" s="44"/>
      <c r="J26" s="44"/>
    </row>
    <row r="27" spans="1:10" s="1" customFormat="1" ht="161.25" customHeight="1" x14ac:dyDescent="0.2">
      <c r="A27" s="25" t="s">
        <v>106</v>
      </c>
      <c r="B27" s="24" t="str">
        <f>VLOOKUP($A27,Questions!$A$2:$W$333,2,0)</f>
        <v>Does the solution substantially conform to WCAG 2.1 AA?*</v>
      </c>
      <c r="C27" s="28"/>
      <c r="D27" s="50"/>
      <c r="E27" s="190" t="str">
        <f>IF($C$18="No",'Auto Responses'!$A$4,IF($C27="Yes",VLOOKUP($A27,Questions!$A$2:$W$333,17,0)&amp;"",IF($C27="No",VLOOKUP($A27,Questions!$A$2:$W$333,16,0)&amp;"",VLOOKUP($A27,Questions!$A$2:$W$333,15,0)&amp;"")))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7" s="224" t="str">
        <f>VLOOKUP($A27,'Institution Evaluation'!$A$56:$E$346,5,0)&amp;""</f>
        <v/>
      </c>
      <c r="I27" s="44"/>
      <c r="J27" s="44"/>
    </row>
    <row r="28" spans="1:10" s="1" customFormat="1" ht="104.25" customHeight="1" x14ac:dyDescent="0.2">
      <c r="A28" s="25" t="s">
        <v>108</v>
      </c>
      <c r="B28" s="24" t="str">
        <f>VLOOKUP($A28,Questions!$A$2:$W$333,2,0)</f>
        <v>Do you have a documented and implemented process for reporting and tracking accessibility issues?*</v>
      </c>
      <c r="C28" s="28"/>
      <c r="D28" s="50"/>
      <c r="E28" s="190" t="str">
        <f>IF($C$18="No",'Auto Responses'!$A$4,IF($C28="Yes",VLOOKUP($A28,Questions!$A$2:$W$333,17,0)&amp;"",IF($C28="No",VLOOKUP($A28,Questions!$A$2:$W$333,16,0)&amp;"",VLOOKUP($A28,Questions!$A$2:$W$333,15,0)&amp;"")))</f>
        <v xml:space="preserve">Reporting and fixing accessibility issues is critical to a mature process. If the process for this question is merely a "feature request" and tracker, the answer to this question should be "no." </v>
      </c>
      <c r="F28" s="224" t="str">
        <f>VLOOKUP($A28,'Institution Evaluation'!$A$56:$E$346,5,0)&amp;""</f>
        <v/>
      </c>
      <c r="I28" s="44"/>
      <c r="J28" s="44"/>
    </row>
    <row r="29" spans="1:10" s="1" customFormat="1" ht="104.25" customHeight="1" x14ac:dyDescent="0.2">
      <c r="A29" s="25" t="s">
        <v>111</v>
      </c>
      <c r="B29" s="24" t="str">
        <f>VLOOKUP($A29,Questions!$A$2:$W$333,2,0)</f>
        <v>Do you have documentation to support the accessibility features of your solution?</v>
      </c>
      <c r="C29" s="28"/>
      <c r="D29" s="50"/>
      <c r="E29" s="190" t="str">
        <f>IF($C$18="No",'Auto Responses'!$A$4,IF($C29="Yes",VLOOKUP($A29,Questions!$A$2:$W$333,17,0)&amp;"",IF($C29="No",VLOOKUP($A29,Questions!$A$2:$W$333,16,0)&amp;"",VLOOKUP($A29,Questions!$A$2:$W$333,15,0)&amp;"")))</f>
        <v>If specific configurations, settings, themes, author guides, or instructions are needed to ensure accessibility, are instructions on how to do so provided for administrators and end users?</v>
      </c>
      <c r="F29" s="224" t="str">
        <f>VLOOKUP($A29,'Institution Evaluation'!$A$56:$E$346,5,0)&amp;""</f>
        <v/>
      </c>
      <c r="I29" s="44"/>
      <c r="J29" s="44"/>
    </row>
    <row r="30" spans="1:10" s="1" customFormat="1" ht="93.75" customHeight="1" x14ac:dyDescent="0.2">
      <c r="A30" s="25" t="s">
        <v>112</v>
      </c>
      <c r="B30" s="24" t="str">
        <f>VLOOKUP($A30,Questions!$A$2:$W$333,2,0)</f>
        <v>Has a third-party expert conducted an audit of the most recent version of your solution?</v>
      </c>
      <c r="C30" s="28"/>
      <c r="D30" s="50"/>
      <c r="E30" s="190" t="str">
        <f>IF($C$18="No",'Auto Responses'!$A$4,IF($C30="Yes",VLOOKUP($A30,Questions!$A$2:$W$333,17,0)&amp;"",IF($C30="No",VLOOKUP($A30,Questions!$A$2:$W$333,16,0)&amp;"",VLOOKUP($A30,Questions!$A$2:$W$333,15,0)&amp;"")))</f>
        <v>Audit results, including VPAT/ACRs, are voluntary reports often generated by the creator of the product. Audits conducted and reports generated by expert third parties give greater confidence to customers.</v>
      </c>
      <c r="F30" s="224" t="str">
        <f>VLOOKUP($A30,'Institution Evaluation'!$A$56:$E$346,5,0)&amp;""</f>
        <v/>
      </c>
      <c r="I30" s="44"/>
      <c r="J30" s="44"/>
    </row>
    <row r="31" spans="1:10" s="1" customFormat="1" ht="120" customHeight="1" x14ac:dyDescent="0.2">
      <c r="A31" s="25" t="s">
        <v>113</v>
      </c>
      <c r="B31" s="24" t="str">
        <f>VLOOKUP($A31,Questions!$A$2:$W$333,2,0)</f>
        <v>Do you have a documented and implemented process for verifying accessibility conformance?</v>
      </c>
      <c r="C31" s="28"/>
      <c r="D31" s="50"/>
      <c r="E31" s="190" t="str">
        <f>IF($C$18="No",'Auto Responses'!$A$4,IF($C31="Yes",VLOOKUP($A31,Questions!$A$2:$W$333,17,0)&amp;"",IF($C31="No",VLOOKUP($A31,Questions!$A$2:$W$333,16,0)&amp;"",VLOOKUP($A31,Questions!$A$2:$W$333,15,0)&amp;"")))</f>
        <v/>
      </c>
      <c r="F31" s="224" t="str">
        <f>VLOOKUP($A31,'Institution Evaluation'!$A$56:$E$346,5,0)&amp;""</f>
        <v/>
      </c>
      <c r="I31" s="44"/>
      <c r="J31" s="44"/>
    </row>
    <row r="32" spans="1:10" s="1" customFormat="1" ht="108" customHeight="1" x14ac:dyDescent="0.2">
      <c r="A32" s="25" t="s">
        <v>114</v>
      </c>
      <c r="B32" s="24" t="str">
        <f>VLOOKUP($A32,Questions!$A$2:$W$333,2,0)</f>
        <v>Have you adopted a technical or legal standard of conformance for the solution?</v>
      </c>
      <c r="C32" s="28"/>
      <c r="D32" s="50"/>
      <c r="E32" s="190" t="str">
        <f>IF($C$18="No",'Auto Responses'!$A$4,IF($C32="Yes",VLOOKUP($A32,Questions!$A$2:$W$333,17,0)&amp;"",IF($C32="No",VLOOKUP($A32,Questions!$A$2:$W$333,16,0)&amp;"",VLOOKUP($A32,Questions!$A$2:$W$333,15,0)&amp;"")))</f>
        <v>Various federal and state governments in the United States and around the world have mandated accessibility technical requirements that should be considered and may be required when selling solutions to institutions in these jurisdictions.</v>
      </c>
      <c r="F32" s="224" t="str">
        <f>VLOOKUP($A32,'Institution Evaluation'!$A$56:$E$346,5,0)&amp;""</f>
        <v/>
      </c>
      <c r="I32" s="44"/>
      <c r="J32" s="44"/>
    </row>
    <row r="33" spans="1:12" s="1" customFormat="1" ht="228" customHeight="1" x14ac:dyDescent="0.2">
      <c r="A33" s="25" t="s">
        <v>116</v>
      </c>
      <c r="B33" s="24" t="str">
        <f>VLOOKUP($A33,Questions!$A$2:$W$333,2,0)</f>
        <v>Can you provide a current, detailed accessibility roadmap with delivery timelines?</v>
      </c>
      <c r="C33" s="28"/>
      <c r="D33" s="50"/>
      <c r="E33" s="190" t="str">
        <f>IF($C$18="No",'Auto Responses'!$A$4,IF($C33="Yes",VLOOKUP($A33,Questions!$A$2:$W$333,17,0)&amp;"",IF($C33="No",VLOOKUP($A33,Questions!$A$2:$W$333,16,0)&amp;"",VLOOKUP($A33,Questions!$A$2:$W$333,15,0)&amp;"")))</f>
        <v>A detailed accessibility roadmap should reference improvements and progress on known accessibility issues as appropriate but does not necessarily need to list unreleased product features.</v>
      </c>
      <c r="F33" s="224" t="str">
        <f>VLOOKUP($A33,'Institution Evaluation'!$A$56:$E$346,5,0)&amp;""</f>
        <v/>
      </c>
      <c r="I33" s="44"/>
      <c r="J33" s="44"/>
    </row>
    <row r="34" spans="1:12" s="1" customFormat="1" ht="213" customHeight="1" x14ac:dyDescent="0.2">
      <c r="A34" s="25" t="s">
        <v>120</v>
      </c>
      <c r="B34" s="24" t="str">
        <f>VLOOKUP($A34,Questions!$A$2:$W$333,2,0)</f>
        <v>Do you expect your staff to maintain a current skill set in IT accessibility?</v>
      </c>
      <c r="C34" s="28"/>
      <c r="D34" s="50"/>
      <c r="E34" s="190" t="str">
        <f>IF($C$18="No",'Auto Responses'!$A$4,IF($C34="Yes",VLOOKUP($A34,Questions!$A$2:$W$333,17,0)&amp;"",IF($C34="No",VLOOKUP($A34,Questions!$A$2:$W$333,16,0)&amp;"",VLOOKUP($A34,Questions!$A$2:$W$333,15,0)&amp;"")))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34" s="224" t="str">
        <f>VLOOKUP($A34,'Institution Evaluation'!$A$56:$E$346,5,0)&amp;""</f>
        <v/>
      </c>
      <c r="I34" s="44"/>
      <c r="J34" s="44"/>
    </row>
    <row r="35" spans="1:12" s="1" customFormat="1" ht="213" customHeight="1" x14ac:dyDescent="0.2">
      <c r="A35" s="25" t="s">
        <v>123</v>
      </c>
      <c r="B35" s="24" t="str">
        <f>VLOOKUP($A35,Questions!$A$2:$W$333,2,0)</f>
        <v>Do you have documented processes and procedures for implementing accessibility into your development lifecycle?</v>
      </c>
      <c r="C35" s="28"/>
      <c r="D35" s="50"/>
      <c r="E35" s="190" t="str">
        <f>IF($C$18="No",'Auto Responses'!$A$4,IF($C35="Yes",VLOOKUP($A35,Questions!$A$2:$W$333,17,0)&amp;"",IF($C35="No",VLOOKUP($A35,Questions!$A$2:$W$333,16,0)&amp;"",VLOOKUP($A35,Questions!$A$2:$W$333,15,0)&amp;"")))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35" s="224" t="str">
        <f>VLOOKUP($A35,'Institution Evaluation'!$A$56:$E$346,5,0)&amp;""</f>
        <v/>
      </c>
      <c r="I35" s="44"/>
      <c r="J35" s="44"/>
    </row>
    <row r="36" spans="1:12" s="1" customFormat="1" ht="38.25" customHeight="1" x14ac:dyDescent="0.2">
      <c r="A36" s="25" t="s">
        <v>126</v>
      </c>
      <c r="B36" s="24" t="str">
        <f>VLOOKUP($A36,Questions!$A$2:$W$333,2,0)</f>
        <v>Can all functions of the application or service be performed using only the keyboard?</v>
      </c>
      <c r="C36" s="28"/>
      <c r="D36" s="50"/>
      <c r="E36" s="190" t="str">
        <f>IF($C$18="No",'Auto Responses'!$A$4,IF($C36="Yes",VLOOKUP($A36,Questions!$A$2:$W$333,17,0)&amp;"",IF($C36="No",VLOOKUP($A36,Questions!$A$2:$W$333,16,0)&amp;"",VLOOKUP($A36,Questions!$A$2:$W$333,15,0)&amp;"")))</f>
        <v/>
      </c>
      <c r="F36" s="224" t="str">
        <f>VLOOKUP($A36,'Institution Evaluation'!$A$56:$E$346,5,0)&amp;""</f>
        <v/>
      </c>
      <c r="I36" s="44"/>
      <c r="J36" s="44"/>
    </row>
    <row r="37" spans="1:12" s="1" customFormat="1" ht="127.5" customHeight="1" x14ac:dyDescent="0.2">
      <c r="A37" s="25" t="s">
        <v>129</v>
      </c>
      <c r="B37" s="24" t="str">
        <f>VLOOKUP($A37,Questions!$A$2:$W$333,2,0)</f>
        <v>Does your product rely on activating a special "accessibility mode," a "lite version," or using an alternate interface (including “overlay” or AI-based alternates)  for accessibility purposes?</v>
      </c>
      <c r="C37" s="28"/>
      <c r="D37" s="50"/>
      <c r="E37" s="190" t="str">
        <f>IF($C$18="No",'Auto Responses'!$A$4,IF($C37="Yes",VLOOKUP($A37,Questions!$A$2:$W$333,17,0)&amp;"",IF($C37="No",VLOOKUP($A37,Questions!$A$2:$W$333,16,0)&amp;"",VLOOKUP($A37,Questions!$A$2:$W$333,15,0)&amp;"")))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37" s="224" t="str">
        <f>VLOOKUP($A37,'Institution Evaluation'!$A$56:$E$346,5,0)&amp;""</f>
        <v/>
      </c>
      <c r="G37" s="272" t="s">
        <v>1545</v>
      </c>
      <c r="I37" s="44"/>
      <c r="J37" s="44"/>
    </row>
    <row r="38" spans="1:12" s="194" customFormat="1" ht="42" customHeight="1" x14ac:dyDescent="0.2">
      <c r="A38" s="306" t="s">
        <v>1607</v>
      </c>
      <c r="B38" s="288"/>
      <c r="C38" s="289"/>
      <c r="D38" s="304"/>
      <c r="E38" s="291"/>
      <c r="F38" s="292"/>
      <c r="G38" s="293"/>
      <c r="I38" s="195"/>
      <c r="J38" s="195"/>
    </row>
    <row r="39" spans="1:12" s="1" customFormat="1" ht="15" hidden="1" customHeight="1" x14ac:dyDescent="0.2">
      <c r="A39"/>
      <c r="C39" s="14"/>
      <c r="D39" s="15"/>
      <c r="E39" s="16"/>
      <c r="I39" s="44"/>
      <c r="J39" s="44"/>
    </row>
    <row r="40" spans="1:12" ht="15" hidden="1" customHeight="1" x14ac:dyDescent="0.2">
      <c r="A40" s="1"/>
      <c r="B40" s="14"/>
      <c r="C40" s="88"/>
      <c r="D40" s="16"/>
      <c r="E40" s="1"/>
      <c r="H40" s="44"/>
      <c r="I40" s="1"/>
      <c r="J40" s="1"/>
      <c r="L40"/>
    </row>
    <row r="41" spans="1:12" ht="0" hidden="1" customHeight="1" x14ac:dyDescent="0.2">
      <c r="A41" s="25" t="e">
        <f>#REF!</f>
        <v>#REF!</v>
      </c>
    </row>
    <row r="42" spans="1:12" ht="0" hidden="1" customHeight="1" x14ac:dyDescent="0.2">
      <c r="A42" s="25" t="e">
        <f>#REF!</f>
        <v>#REF!</v>
      </c>
    </row>
    <row r="43" spans="1:12" ht="0" hidden="1" customHeight="1" x14ac:dyDescent="0.2">
      <c r="A43" s="25" t="e">
        <f>#REF!</f>
        <v>#REF!</v>
      </c>
    </row>
    <row r="44" spans="1:12" ht="0" hidden="1" customHeight="1" x14ac:dyDescent="0.2">
      <c r="A44" s="25" t="e">
        <f>#REF!</f>
        <v>#REF!</v>
      </c>
    </row>
    <row r="45" spans="1:12" ht="0" hidden="1" customHeight="1" x14ac:dyDescent="0.2">
      <c r="A45" s="25" t="e">
        <f>#REF!</f>
        <v>#REF!</v>
      </c>
    </row>
    <row r="46" spans="1:12" ht="0" hidden="1" customHeight="1" x14ac:dyDescent="0.2">
      <c r="A46" s="25" t="e">
        <f>#REF!</f>
        <v>#REF!</v>
      </c>
    </row>
    <row r="47" spans="1:12" ht="0" hidden="1" customHeight="1" x14ac:dyDescent="0.2">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E17:F37 D19 C19 C17 D17 C12:F12 C4:F11 C2:F2 D3:F3 B2:B38 A3:A38"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2"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1469</v>
      </c>
      <c r="B2" s="191"/>
      <c r="C2" s="192"/>
      <c r="D2" s="191"/>
      <c r="E2" s="193"/>
      <c r="F2" s="193" t="str">
        <f>'Auto Responses'!$A$36</f>
        <v>Version 4.03</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t="s">
        <v>72</v>
      </c>
      <c r="E17" s="40" t="s">
        <v>910</v>
      </c>
      <c r="F17" s="210" t="s">
        <v>911</v>
      </c>
      <c r="I17" s="44"/>
      <c r="J17" s="44"/>
    </row>
    <row r="18" spans="1:10" s="1" customFormat="1" ht="38.25" customHeight="1" x14ac:dyDescent="0.2">
      <c r="A18" s="25" t="s">
        <v>54</v>
      </c>
      <c r="B18" s="24" t="str">
        <f>VLOOKUP($A18,Questions!$A$2:$W$333,2,0)</f>
        <v>Are you providing consulting services?</v>
      </c>
      <c r="C18" s="90" t="str">
        <f>VLOOKUP($A18,'START HERE'!$A$23:$F$36,3,0)&amp;""</f>
        <v/>
      </c>
      <c r="D18" s="48" t="str">
        <f>VLOOKUP($A18,'START HERE'!$A$23:$F$36,4,0)&amp;""</f>
        <v/>
      </c>
      <c r="E18" s="190" t="str">
        <f>IF($C18="Yes",VLOOKUP($A18,Questions!$A$2:$W$333,17,0)&amp;"",IF($C18="No",VLOOKUP($A18,Questions!$A$2:$W$333,16,0)&amp;"",VLOOKUP($A18,Questions!$A$2:$W$333,15,0)&amp;""))</f>
        <v/>
      </c>
      <c r="F18" s="224" t="str">
        <f>VLOOKUP($A18,'Institution Evaluation'!$A$56:$E$346,5,0)&amp;""</f>
        <v/>
      </c>
      <c r="I18" s="44"/>
      <c r="J18" s="44"/>
    </row>
    <row r="19" spans="1:10" s="1" customFormat="1" ht="51.75" customHeight="1" x14ac:dyDescent="0.2">
      <c r="A19" s="25" t="s">
        <v>61</v>
      </c>
      <c r="B19" s="24" t="str">
        <f>VLOOKUP($A19,Questions!$A$2:$W$333,2,0)</f>
        <v>Does your solution process protected health information (PHI) or any data covered by the Health Insurance Portability and Accountability Act (HIPAA)?</v>
      </c>
      <c r="C19" s="90" t="str">
        <f>VLOOKUP($A19,'START HERE'!$A$23:$F$36,3,0)&amp;""</f>
        <v/>
      </c>
      <c r="D19" s="48" t="str">
        <f>VLOOKUP($A19,'START HERE'!$A$23:$F$36,4,0)&amp;""</f>
        <v/>
      </c>
      <c r="E19" s="190" t="str">
        <f>IF($C19="Yes",VLOOKUP($A19,Questions!$A$2:$W$333,17,0)&amp;"",IF($C19="No",VLOOKUP($A19,Questions!$A$2:$W$333,16,0)&amp;"",VLOOKUP($A19,Questions!$A$2:$W$333,15,0)&amp;""))</f>
        <v>Answer "yes" if your solution handles personal health information (PHI), either directly or via a third party.</v>
      </c>
      <c r="F19" s="224" t="str">
        <f>VLOOKUP($A19,'Institution Evaluation'!$A$56:$E$346,5,0)&amp;""</f>
        <v/>
      </c>
      <c r="I19" s="44"/>
      <c r="J19" s="44"/>
    </row>
    <row r="20" spans="1:10" s="1" customFormat="1" ht="51.75" customHeight="1" x14ac:dyDescent="0.2">
      <c r="A20" s="25" t="s">
        <v>64</v>
      </c>
      <c r="B20" s="24" t="str">
        <f>VLOOKUP($A20,Questions!$A$2:$W$333,2,0)</f>
        <v>Is the solution designed to process, store, or transmit credit card information?</v>
      </c>
      <c r="C20" s="90" t="str">
        <f>VLOOKUP($A20,'START HERE'!$A$23:$F$36,3,0)&amp;""</f>
        <v/>
      </c>
      <c r="D20" s="48" t="str">
        <f>VLOOKUP($A20,'START HERE'!$A$23:$F$36,4,0)&amp;""</f>
        <v/>
      </c>
      <c r="E20" s="190" t="str">
        <f>IF($C20="Yes",VLOOKUP($A20,Questions!$A$2:$W$333,17,0)&amp;"",IF($C20="No",VLOOKUP($A20,Questions!$A$2:$W$333,16,0)&amp;"",VLOOKUP($A20,Questions!$A$2:$W$333,15,0)&amp;""))</f>
        <v>Answer yes if your solution handles PCI (credit card) information, either directly or via a third party.</v>
      </c>
      <c r="F20" s="224" t="str">
        <f>VLOOKUP($A20,'Institution Evaluation'!$A$56:$E$346,5,0)&amp;""</f>
        <v/>
      </c>
      <c r="I20" s="44"/>
      <c r="J20" s="44"/>
    </row>
    <row r="21" spans="1:10" s="1" customFormat="1" ht="69" customHeight="1" thickBot="1" x14ac:dyDescent="0.25">
      <c r="A21" s="25" t="s">
        <v>67</v>
      </c>
      <c r="B21" s="24" t="str">
        <f>VLOOKUP($A21,Questions!$A$2:$W$333,2,0)</f>
        <v>Does operating your solution require the institution to operate a physical or virtual appliance in their own environment or to provide inbound firewall exceptions to allow your employees to remotely administer systems in the institution's environment?</v>
      </c>
      <c r="C21" s="90" t="str">
        <f>VLOOKUP($A21,'START HERE'!$A$23:$F$36,3,0)&amp;""</f>
        <v/>
      </c>
      <c r="D21" s="48" t="str">
        <f>VLOOKUP($A21,'START HERE'!$A$23:$F$36,4,0)&amp;""</f>
        <v/>
      </c>
      <c r="E21" s="190" t="str">
        <f>IF($C21="Yes",VLOOKUP($A21,Questions!$A$2:$W$333,17,0)&amp;"",IF($C21="No",VLOOKUP($A21,Questions!$A$2:$W$333,16,0)&amp;"",VLOOKUP($A21,Questions!$A$2:$W$333,15,0)&amp;""))</f>
        <v/>
      </c>
      <c r="F21" s="224" t="str">
        <f>VLOOKUP($A21,'Institution Evaluation'!$A$56:$E$346,5,0)&amp;""</f>
        <v/>
      </c>
      <c r="G21" s="272" t="s">
        <v>1545</v>
      </c>
      <c r="I21" s="44"/>
      <c r="J21" s="44"/>
    </row>
    <row r="22" spans="1:10" s="1" customFormat="1" ht="37.35" customHeight="1" thickBot="1" x14ac:dyDescent="0.25">
      <c r="A22" s="80" t="str">
        <f>VLOOKUP(LEFT($A23,4),'Auto Responses'!$N$4:$O$38,2,0)&amp;""</f>
        <v xml:space="preserve"> Consulting Services</v>
      </c>
      <c r="B22" s="30"/>
      <c r="C22" s="19" t="s">
        <v>1597</v>
      </c>
      <c r="D22" s="40" t="s">
        <v>72</v>
      </c>
      <c r="E22" s="40" t="s">
        <v>910</v>
      </c>
      <c r="F22" s="210" t="s">
        <v>911</v>
      </c>
      <c r="I22" s="44"/>
      <c r="J22" s="44"/>
    </row>
    <row r="23" spans="1:10" s="1" customFormat="1" ht="28.5" x14ac:dyDescent="0.2">
      <c r="A23" s="25" t="s">
        <v>146</v>
      </c>
      <c r="B23" s="24" t="str">
        <f>VLOOKUP($A23,Questions!$A$2:$W$333,2,0)</f>
        <v>Will the consultant require access to the institution's network resources?*</v>
      </c>
      <c r="C23" s="28"/>
      <c r="D23" s="52"/>
      <c r="E23" s="190" t="str">
        <f>IF($C$18="No",'Auto Responses'!$A$5,IF($C23="Yes",VLOOKUP($A23,Questions!$A$2:$W$333,17,0)&amp;"",IF($C23="No",VLOOKUP($A23,Questions!$A$2:$W$333,16,0)&amp;"",VLOOKUP($A23,Questions!$A$2:$W$333,15,0)&amp;"")))</f>
        <v/>
      </c>
      <c r="F23" s="224" t="str">
        <f>VLOOKUP($A23,'Institution Evaluation'!$A$56:$E$346,5,0)&amp;""</f>
        <v/>
      </c>
      <c r="I23" s="44"/>
      <c r="J23" s="44"/>
    </row>
    <row r="24" spans="1:10" s="1" customFormat="1" ht="28.5" x14ac:dyDescent="0.2">
      <c r="A24" s="25" t="s">
        <v>150</v>
      </c>
      <c r="B24" s="24" t="str">
        <f>VLOOKUP($A24,Questions!$A$2:$W$333,2,0)</f>
        <v>Has the consultant received training on (sensitive, HIPAA, PCI, etc.) data handling?*</v>
      </c>
      <c r="C24" s="28"/>
      <c r="D24" s="52"/>
      <c r="E24" s="190" t="str">
        <f>IF($C$18="No",'Auto Responses'!$A$5,IF($C24="Yes",VLOOKUP($A24,Questions!$A$2:$W$333,17,0)&amp;"",IF($C24="No",VLOOKUP($A24,Questions!$A$2:$W$333,16,0)&amp;"",VLOOKUP($A24,Questions!$A$2:$W$333,15,0)&amp;"")))</f>
        <v/>
      </c>
      <c r="F24" s="224" t="str">
        <f>VLOOKUP($A24,'Institution Evaluation'!$A$56:$E$346,5,0)&amp;""</f>
        <v/>
      </c>
      <c r="I24" s="44"/>
      <c r="J24" s="44"/>
    </row>
    <row r="25" spans="1:10" s="1" customFormat="1" ht="15" x14ac:dyDescent="0.2">
      <c r="A25" s="25" t="s">
        <v>151</v>
      </c>
      <c r="B25" s="24" t="str">
        <f>VLOOKUP($A25,Questions!$A$2:$W$333,2,0)</f>
        <v>Is the data encrypted (at rest) while in the consultant's possession?*</v>
      </c>
      <c r="C25" s="28"/>
      <c r="D25" s="52"/>
      <c r="E25" s="190" t="str">
        <f>IF($C$18="No",'Auto Responses'!$A$5,IF($C25="Yes",VLOOKUP($A25,Questions!$A$2:$W$333,17,0)&amp;"",IF($C25="No",VLOOKUP($A25,Questions!$A$2:$W$333,16,0)&amp;"",VLOOKUP($A25,Questions!$A$2:$W$333,15,0)&amp;"")))</f>
        <v/>
      </c>
      <c r="F25" s="224" t="str">
        <f>VLOOKUP($A25,'Institution Evaluation'!$A$56:$E$346,5,0)&amp;""</f>
        <v/>
      </c>
      <c r="H25" s="194"/>
      <c r="I25" s="44"/>
      <c r="J25" s="44"/>
    </row>
    <row r="26" spans="1:10" s="1" customFormat="1" ht="15" x14ac:dyDescent="0.2">
      <c r="A26" s="25" t="s">
        <v>153</v>
      </c>
      <c r="B26" s="24" t="str">
        <f>VLOOKUP($A26,Questions!$A$2:$W$333,2,0)</f>
        <v>Can access be restricted based on source IP address?*</v>
      </c>
      <c r="C26" s="28"/>
      <c r="D26" s="52"/>
      <c r="E26" s="190" t="str">
        <f>IF($C$18="No",'Auto Responses'!$A$5,IF($C26="Yes",VLOOKUP($A26,Questions!$A$2:$W$333,17,0)&amp;"",IF($C26="No",VLOOKUP($A26,Questions!$A$2:$W$333,16,0)&amp;"",VLOOKUP($A26,Questions!$A$2:$W$333,15,0)&amp;"")))</f>
        <v/>
      </c>
      <c r="F26" s="224" t="str">
        <f>VLOOKUP($A26,'Institution Evaluation'!$A$56:$E$346,5,0)&amp;""</f>
        <v/>
      </c>
      <c r="I26" s="44"/>
      <c r="J26" s="44"/>
    </row>
    <row r="27" spans="1:10" s="1" customFormat="1" ht="15" x14ac:dyDescent="0.2">
      <c r="A27" s="25" t="s">
        <v>155</v>
      </c>
      <c r="B27" s="24" t="str">
        <f>VLOOKUP($A27,Questions!$A$2:$W$333,2,0)</f>
        <v>Will the consulting take place on-premises?</v>
      </c>
      <c r="C27" s="28"/>
      <c r="D27" s="52"/>
      <c r="E27" s="190" t="str">
        <f>IF($C$18="No",'Auto Responses'!$A$5,IF($C27="Yes",VLOOKUP($A27,Questions!$A$2:$W$333,17,0)&amp;"",IF($C27="No",VLOOKUP($A27,Questions!$A$2:$W$333,16,0)&amp;"",VLOOKUP($A27,Questions!$A$2:$W$333,15,0)&amp;"")))</f>
        <v/>
      </c>
      <c r="F27" s="224" t="str">
        <f>VLOOKUP($A27,'Institution Evaluation'!$A$56:$E$346,5,0)&amp;""</f>
        <v/>
      </c>
      <c r="I27" s="44"/>
      <c r="J27" s="44"/>
    </row>
    <row r="28" spans="1:10" s="1" customFormat="1" ht="28.5" x14ac:dyDescent="0.2">
      <c r="A28" s="25" t="s">
        <v>156</v>
      </c>
      <c r="B28" s="24" t="str">
        <f>VLOOKUP($A28,Questions!$A$2:$W$333,2,0)</f>
        <v>Will the consultant require access to hardware in the institution's data centers?</v>
      </c>
      <c r="C28" s="28"/>
      <c r="D28" s="52"/>
      <c r="E28" s="190" t="str">
        <f>IF($C$18="No",'Auto Responses'!$A$5,IF($C28="Yes",VLOOKUP($A28,Questions!$A$2:$W$333,17,0)&amp;"",IF($C28="No",VLOOKUP($A28,Questions!$A$2:$W$333,16,0)&amp;"",VLOOKUP($A28,Questions!$A$2:$W$333,15,0)&amp;"")))</f>
        <v/>
      </c>
      <c r="F28" s="224" t="str">
        <f>VLOOKUP($A28,'Institution Evaluation'!$A$56:$E$346,5,0)&amp;""</f>
        <v/>
      </c>
      <c r="I28" s="44"/>
      <c r="J28" s="44"/>
    </row>
    <row r="29" spans="1:10" s="1" customFormat="1" ht="28.5" x14ac:dyDescent="0.2">
      <c r="A29" s="25" t="s">
        <v>159</v>
      </c>
      <c r="B29" s="24" t="str">
        <f>VLOOKUP($A29,Questions!$A$2:$W$333,2,0)</f>
        <v>Will the consultant require an account within the institution's domain (@*.edu)?</v>
      </c>
      <c r="C29" s="28"/>
      <c r="D29" s="52"/>
      <c r="E29" s="190" t="str">
        <f>IF($C$18="No",'Auto Responses'!$A$5,IF($C29="Yes",VLOOKUP($A29,Questions!$A$2:$W$333,17,0)&amp;"",IF($C29="No",VLOOKUP($A29,Questions!$A$2:$W$333,16,0)&amp;"",VLOOKUP($A29,Questions!$A$2:$W$333,15,0)&amp;"")))</f>
        <v/>
      </c>
      <c r="F29" s="224" t="str">
        <f>VLOOKUP($A29,'Institution Evaluation'!$A$56:$E$346,5,0)&amp;""</f>
        <v/>
      </c>
      <c r="I29" s="44"/>
      <c r="J29" s="44"/>
    </row>
    <row r="30" spans="1:10" s="1" customFormat="1" ht="15" x14ac:dyDescent="0.2">
      <c r="A30" s="25" t="s">
        <v>160</v>
      </c>
      <c r="B30" s="24" t="str">
        <f>VLOOKUP($A30,Questions!$A$2:$W$333,2,0)</f>
        <v>Will any data be transferred to the consultant's possession?</v>
      </c>
      <c r="C30" s="28"/>
      <c r="D30" s="52"/>
      <c r="E30" s="190" t="str">
        <f>IF($C$18="No",'Auto Responses'!$A$5,IF($C30="Yes",VLOOKUP($A30,Questions!$A$2:$W$333,17,0)&amp;"",IF($C30="No",VLOOKUP($A30,Questions!$A$2:$W$333,16,0)&amp;"",VLOOKUP($A30,Questions!$A$2:$W$333,15,0)&amp;"")))</f>
        <v/>
      </c>
      <c r="F30" s="224" t="str">
        <f>VLOOKUP($A30,'Institution Evaluation'!$A$56:$E$346,5,0)&amp;""</f>
        <v/>
      </c>
      <c r="I30" s="44"/>
      <c r="J30" s="44"/>
    </row>
    <row r="31" spans="1:10" s="1" customFormat="1" ht="29.25" thickBot="1" x14ac:dyDescent="0.25">
      <c r="A31" s="25" t="s">
        <v>163</v>
      </c>
      <c r="B31" s="24" t="str">
        <f>VLOOKUP($A31,Questions!$A$2:$W$333,2,0)</f>
        <v>Will the consultant need remote access to the institution's network or systems?</v>
      </c>
      <c r="C31" s="28"/>
      <c r="D31" s="52"/>
      <c r="E31" s="190" t="str">
        <f>IF($C$18="No",'Auto Responses'!$A$5,IF($C31="Yes",VLOOKUP($A31,Questions!$A$2:$W$333,17,0)&amp;"",IF($C31="No",VLOOKUP($A31,Questions!$A$2:$W$333,16,0)&amp;"",VLOOKUP($A31,Questions!$A$2:$W$333,15,0)&amp;"")))</f>
        <v/>
      </c>
      <c r="F31" s="224" t="str">
        <f>VLOOKUP($A31,'Institution Evaluation'!$A$56:$E$346,5,0)&amp;""</f>
        <v/>
      </c>
      <c r="G31" s="272" t="s">
        <v>1545</v>
      </c>
      <c r="I31" s="44"/>
      <c r="J31" s="44"/>
    </row>
    <row r="32" spans="1:10" s="1" customFormat="1" ht="37.35" customHeight="1" thickBot="1" x14ac:dyDescent="0.25">
      <c r="A32" s="80" t="str">
        <f>VLOOKUP(LEFT($A33,4),'Auto Responses'!$N$4:$O$38,2,0)&amp;""</f>
        <v xml:space="preserve">HIPAA Compliance </v>
      </c>
      <c r="B32" s="30"/>
      <c r="C32" s="19" t="s">
        <v>1597</v>
      </c>
      <c r="D32" s="40" t="s">
        <v>72</v>
      </c>
      <c r="E32" s="40" t="s">
        <v>910</v>
      </c>
      <c r="F32" s="210" t="s">
        <v>911</v>
      </c>
      <c r="I32" s="44"/>
      <c r="J32" s="44"/>
    </row>
    <row r="33" spans="1:10" s="1" customFormat="1" ht="49.5" customHeight="1" x14ac:dyDescent="0.2">
      <c r="A33" s="25" t="s">
        <v>611</v>
      </c>
      <c r="B33" s="24" t="str">
        <f>VLOOKUP($A33,Questions!$A$2:$W$333,2,0)</f>
        <v>Do your workforce members receive regular training related to the Health Insurance Portability and Accountability Act (HIPAA) Privacy and Security Rules and the HITECH Act?*</v>
      </c>
      <c r="C33" s="28"/>
      <c r="D33" s="52"/>
      <c r="E33" s="190" t="str">
        <f>IF($C$19="No",'Auto Responses'!$A$7,IF($C33="Yes",VLOOKUP($A33,Questions!$A$2:$W$333,17,0)&amp;"",IF($C33="No",VLOOKUP($A33,Questions!$A$2:$W$333,16,0)&amp;"",VLOOKUP($A33,Questions!$A$2:$W$333,15,0)&amp;"")))</f>
        <v>Refer to HIPAA regulations documentation for supplemental guidance in this section.</v>
      </c>
      <c r="F33" s="224" t="str">
        <f>VLOOKUP($A33,'Institution Evaluation'!$A$56:$E$346,5,0)&amp;""</f>
        <v/>
      </c>
      <c r="I33" s="44"/>
      <c r="J33" s="44"/>
    </row>
    <row r="34" spans="1:10" s="1" customFormat="1" ht="49.5" customHeight="1" x14ac:dyDescent="0.2">
      <c r="A34" s="25" t="s">
        <v>616</v>
      </c>
      <c r="B34" s="24" t="str">
        <f>VLOOKUP($A34,Questions!$A$2:$W$333,2,0)</f>
        <v>Have you identified areas of risk?*</v>
      </c>
      <c r="C34" s="28"/>
      <c r="D34" s="52"/>
      <c r="E34" s="190" t="str">
        <f>IF($C$19="No",'Auto Responses'!$A$7,IF($C34="Yes",VLOOKUP($A34,Questions!$A$2:$W$333,17,0)&amp;"",IF($C34="No",VLOOKUP($A34,Questions!$A$2:$W$333,16,0)&amp;"",VLOOKUP($A34,Questions!$A$2:$W$333,15,0)&amp;"")))</f>
        <v>Refer to HIPAA regulations documentation for supplemental guidance in this section.</v>
      </c>
      <c r="F34" s="224" t="str">
        <f>VLOOKUP($A34,'Institution Evaluation'!$A$56:$E$346,5,0)&amp;""</f>
        <v/>
      </c>
      <c r="I34" s="44"/>
      <c r="J34" s="44"/>
    </row>
    <row r="35" spans="1:10" s="1" customFormat="1" ht="49.5" customHeight="1" x14ac:dyDescent="0.2">
      <c r="A35" s="25" t="s">
        <v>618</v>
      </c>
      <c r="B35" s="24" t="str">
        <f>VLOOKUP($A35,Questions!$A$2:$W$333,2,0)</f>
        <v>Have the relevant policies/plans been tested?*</v>
      </c>
      <c r="C35" s="28"/>
      <c r="D35" s="52"/>
      <c r="E35" s="190" t="str">
        <f>IF($C$19="No",'Auto Responses'!$A$7,IF($C35="Yes",VLOOKUP($A35,Questions!$A$2:$W$333,17,0)&amp;"",IF($C35="No",VLOOKUP($A35,Questions!$A$2:$W$333,16,0)&amp;"",VLOOKUP($A35,Questions!$A$2:$W$333,15,0)&amp;"")))</f>
        <v>Refer to HIPAA regulations documentation for supplemental guidance in this section.</v>
      </c>
      <c r="F35" s="224" t="str">
        <f>VLOOKUP($A35,'Institution Evaluation'!$A$56:$E$346,5,0)&amp;""</f>
        <v/>
      </c>
      <c r="I35" s="44"/>
      <c r="J35" s="44"/>
    </row>
    <row r="36" spans="1:10" s="1" customFormat="1" ht="49.5" customHeight="1" x14ac:dyDescent="0.2">
      <c r="A36" s="25" t="s">
        <v>620</v>
      </c>
      <c r="B36" s="24" t="str">
        <f>VLOOKUP($A36,Questions!$A$2:$W$333,2,0)</f>
        <v>Have you entered into a Business Associate Agreements with all subcontractors who may have access to protected health information (PHI)?*</v>
      </c>
      <c r="C36" s="28"/>
      <c r="D36" s="52"/>
      <c r="E36" s="190" t="str">
        <f>IF($C$19="No",'Auto Responses'!$A$7,IF($C36="Yes",VLOOKUP($A36,Questions!$A$2:$W$333,17,0)&amp;"",IF($C36="No",VLOOKUP($A36,Questions!$A$2:$W$333,16,0)&amp;"",VLOOKUP($A36,Questions!$A$2:$W$333,15,0)&amp;"")))</f>
        <v>Refer to HIPAA regulations documentation for supplemental guidance in this section.</v>
      </c>
      <c r="F36" s="224" t="str">
        <f>VLOOKUP($A36,'Institution Evaluation'!$A$56:$E$346,5,0)&amp;""</f>
        <v/>
      </c>
      <c r="I36" s="44"/>
      <c r="J36" s="44"/>
    </row>
    <row r="37" spans="1:10" s="1" customFormat="1" ht="49.5" customHeight="1" x14ac:dyDescent="0.2">
      <c r="A37" s="25" t="s">
        <v>622</v>
      </c>
      <c r="B37" s="24" t="str">
        <f>VLOOKUP($A37,Questions!$A$2:$W$333,2,0)</f>
        <v>Do you monitor or receive information regarding changes in HIPAA regulations?</v>
      </c>
      <c r="C37" s="28"/>
      <c r="D37" s="52"/>
      <c r="E37" s="190" t="str">
        <f>IF($C$19="No",'Auto Responses'!$A$7,IF($C37="Yes",VLOOKUP($A37,Questions!$A$2:$W$333,17,0)&amp;"",IF($C37="No",VLOOKUP($A37,Questions!$A$2:$W$333,16,0)&amp;"",VLOOKUP($A37,Questions!$A$2:$W$333,15,0)&amp;"")))</f>
        <v>Refer to HIPAA regulations documentation for supplemental guidance in this section.</v>
      </c>
      <c r="F37" s="224" t="str">
        <f>VLOOKUP($A37,'Institution Evaluation'!$A$56:$E$346,5,0)&amp;""</f>
        <v/>
      </c>
      <c r="I37" s="44"/>
      <c r="J37" s="44"/>
    </row>
    <row r="38" spans="1:10" s="1" customFormat="1" ht="49.5" customHeight="1" x14ac:dyDescent="0.2">
      <c r="A38" s="25" t="s">
        <v>623</v>
      </c>
      <c r="B38" s="24" t="str">
        <f>VLOOKUP($A38,Questions!$A$2:$W$333,2,0)</f>
        <v>Has your organization designated HIPAA Privacy and Security officers as required by the rules?</v>
      </c>
      <c r="C38" s="28"/>
      <c r="D38" s="52"/>
      <c r="E38" s="190" t="str">
        <f>IF($C$19="No",'Auto Responses'!$A$7,IF($C38="Yes",VLOOKUP($A38,Questions!$A$2:$W$333,17,0)&amp;"",IF($C38="No",VLOOKUP($A38,Questions!$A$2:$W$333,16,0)&amp;"",VLOOKUP($A38,Questions!$A$2:$W$333,15,0)&amp;"")))</f>
        <v>Refer to HIPAA regulations documentation for supplemental guidance in this section.</v>
      </c>
      <c r="F38" s="224" t="str">
        <f>VLOOKUP($A38,'Institution Evaluation'!$A$56:$E$346,5,0)&amp;""</f>
        <v/>
      </c>
      <c r="I38" s="44"/>
      <c r="J38" s="44"/>
    </row>
    <row r="39" spans="1:10" s="1" customFormat="1" ht="49.5" customHeight="1" x14ac:dyDescent="0.2">
      <c r="A39" s="25" t="s">
        <v>624</v>
      </c>
      <c r="B39" s="24" t="str">
        <f>VLOOKUP($A39,Questions!$A$2:$W$333,2,0)</f>
        <v>Do you comply with the requirements of the Health Information Technology for Economic and Clinical Health Act (HITECH)?</v>
      </c>
      <c r="C39" s="28"/>
      <c r="D39" s="52"/>
      <c r="E39" s="190" t="str">
        <f>IF($C$19="No",'Auto Responses'!$A$7,IF($C39="Yes",VLOOKUP($A39,Questions!$A$2:$W$333,17,0)&amp;"",IF($C39="No",VLOOKUP($A39,Questions!$A$2:$W$333,16,0)&amp;"",VLOOKUP($A39,Questions!$A$2:$W$333,15,0)&amp;"")))</f>
        <v>Refer to HIPAA regulations documentation for supplemental guidance in this section.</v>
      </c>
      <c r="F39" s="224" t="str">
        <f>VLOOKUP($A39,'Institution Evaluation'!$A$56:$E$346,5,0)&amp;""</f>
        <v/>
      </c>
      <c r="I39" s="44"/>
      <c r="J39" s="44"/>
    </row>
    <row r="40" spans="1:10" s="1" customFormat="1" ht="49.5" customHeight="1" x14ac:dyDescent="0.2">
      <c r="A40" s="25" t="s">
        <v>626</v>
      </c>
      <c r="B40" s="24" t="str">
        <f>VLOOKUP($A40,Questions!$A$2:$W$333,2,0)</f>
        <v>Have you conducted a risk analysis as required under the HIPAA Security Rule?</v>
      </c>
      <c r="C40" s="28"/>
      <c r="D40" s="52"/>
      <c r="E40" s="190" t="str">
        <f>IF($C$19="No",'Auto Responses'!$A$7,IF($C40="Yes",VLOOKUP($A40,Questions!$A$2:$W$333,17,0)&amp;"",IF($C40="No",VLOOKUP($A40,Questions!$A$2:$W$333,16,0)&amp;"",VLOOKUP($A40,Questions!$A$2:$W$333,15,0)&amp;"")))</f>
        <v>Refer to HIPAA regulations documentation for supplemental guidance in this section.</v>
      </c>
      <c r="F40" s="224" t="str">
        <f>VLOOKUP($A40,'Institution Evaluation'!$A$56:$E$346,5,0)&amp;""</f>
        <v/>
      </c>
      <c r="I40" s="44"/>
      <c r="J40" s="44"/>
    </row>
    <row r="41" spans="1:10" s="1" customFormat="1" ht="49.5" customHeight="1" x14ac:dyDescent="0.2">
      <c r="A41" s="25" t="s">
        <v>628</v>
      </c>
      <c r="B41" s="24" t="str">
        <f>VLOOKUP($A41,Questions!$A$2:$W$333,2,0)</f>
        <v>Have you taken actions to mitigate the identified risks?</v>
      </c>
      <c r="C41" s="28"/>
      <c r="D41" s="52"/>
      <c r="E41" s="190" t="str">
        <f>IF($C$19="No",'Auto Responses'!$A$7,IF($C41="Yes",VLOOKUP($A41,Questions!$A$2:$W$333,17,0)&amp;"",IF($C41="No",VLOOKUP($A41,Questions!$A$2:$W$333,16,0)&amp;"",VLOOKUP($A41,Questions!$A$2:$W$333,15,0)&amp;"")))</f>
        <v>Refer to HIPAA regulations documentation for supplemental guidance in this section.</v>
      </c>
      <c r="F41" s="224" t="str">
        <f>VLOOKUP($A41,'Institution Evaluation'!$A$56:$E$346,5,0)&amp;""</f>
        <v/>
      </c>
      <c r="I41" s="44"/>
      <c r="J41" s="44"/>
    </row>
    <row r="42" spans="1:10" s="1" customFormat="1" ht="49.5" customHeight="1" x14ac:dyDescent="0.2">
      <c r="A42" s="25" t="s">
        <v>630</v>
      </c>
      <c r="B42" s="24" t="str">
        <f>VLOOKUP($A42,Questions!$A$2:$W$333,2,0)</f>
        <v>Does your application require user and system administrator password changes at a frequency no greater than 90 days?</v>
      </c>
      <c r="C42" s="28"/>
      <c r="D42" s="52"/>
      <c r="E42" s="190" t="str">
        <f>IF($C$19="No",'Auto Responses'!$A$7,IF($C42="Yes",VLOOKUP($A42,Questions!$A$2:$W$333,17,0)&amp;"",IF($C42="No",VLOOKUP($A42,Questions!$A$2:$W$333,16,0)&amp;"",VLOOKUP($A42,Questions!$A$2:$W$333,15,0)&amp;"")))</f>
        <v>Refer to HIPAA regulations documentation for supplemental guidance in this section.</v>
      </c>
      <c r="F42" s="224" t="str">
        <f>VLOOKUP($A42,'Institution Evaluation'!$A$56:$E$346,5,0)&amp;""</f>
        <v/>
      </c>
      <c r="I42" s="44"/>
      <c r="J42" s="44"/>
    </row>
    <row r="43" spans="1:10" s="1" customFormat="1" ht="49.5" customHeight="1" x14ac:dyDescent="0.2">
      <c r="A43" s="25" t="s">
        <v>632</v>
      </c>
      <c r="B43" s="24" t="str">
        <f>VLOOKUP($A43,Questions!$A$2:$W$333,2,0)</f>
        <v>Does your application require users to set their own password after an administrator reset or on first use of the account?</v>
      </c>
      <c r="C43" s="28"/>
      <c r="D43" s="26"/>
      <c r="E43" s="190" t="str">
        <f>IF($C$19="No",'Auto Responses'!$A$7,IF($C43="Yes",VLOOKUP($A43,Questions!$A$2:$W$333,17,0)&amp;"",IF($C43="No",VLOOKUP($A43,Questions!$A$2:$W$333,16,0)&amp;"",VLOOKUP($A43,Questions!$A$2:$W$333,15,0)&amp;"")))</f>
        <v>Refer to HIPAA regulations documentation for supplemental guidance in this section.</v>
      </c>
      <c r="F43" s="224" t="str">
        <f>VLOOKUP($A43,'Institution Evaluation'!$A$56:$E$346,5,0)&amp;""</f>
        <v/>
      </c>
      <c r="I43" s="44"/>
      <c r="J43" s="44"/>
    </row>
    <row r="44" spans="1:10" s="1" customFormat="1" ht="49.5" customHeight="1" x14ac:dyDescent="0.2">
      <c r="A44" s="25" t="s">
        <v>634</v>
      </c>
      <c r="B44" s="24" t="str">
        <f>VLOOKUP($A44,Questions!$A$2:$W$333,2,0)</f>
        <v>Does your application lock out an account after a number of failed login attempts?</v>
      </c>
      <c r="C44" s="28"/>
      <c r="D44" s="26"/>
      <c r="E44" s="190" t="str">
        <f>IF($C$19="No",'Auto Responses'!$A$7,IF($C44="Yes",VLOOKUP($A44,Questions!$A$2:$W$333,17,0)&amp;"",IF($C44="No",VLOOKUP($A44,Questions!$A$2:$W$333,16,0)&amp;"",VLOOKUP($A44,Questions!$A$2:$W$333,15,0)&amp;"")))</f>
        <v>Refer to HIPAA regulations documentation for supplemental guidance in this section.</v>
      </c>
      <c r="F44" s="224" t="str">
        <f>VLOOKUP($A44,'Institution Evaluation'!$A$56:$E$346,5,0)&amp;""</f>
        <v/>
      </c>
      <c r="I44" s="44"/>
      <c r="J44" s="44"/>
    </row>
    <row r="45" spans="1:10" s="1" customFormat="1" ht="49.5" customHeight="1" x14ac:dyDescent="0.2">
      <c r="A45" s="25" t="s">
        <v>636</v>
      </c>
      <c r="B45" s="24" t="str">
        <f>VLOOKUP($A45,Questions!$A$2:$W$333,2,0)</f>
        <v>Does your application automatically lock or log-out an account after a period of inactivity?</v>
      </c>
      <c r="C45" s="28"/>
      <c r="D45" s="26"/>
      <c r="E45" s="190" t="str">
        <f>IF($C$19="No",'Auto Responses'!$A$7,IF($C45="Yes",VLOOKUP($A45,Questions!$A$2:$W$333,17,0)&amp;"",IF($C45="No",VLOOKUP($A45,Questions!$A$2:$W$333,16,0)&amp;"",VLOOKUP($A45,Questions!$A$2:$W$333,15,0)&amp;"")))</f>
        <v>Refer to HIPAA regulations documentation for supplemental guidance in this section.</v>
      </c>
      <c r="F45" s="224" t="str">
        <f>VLOOKUP($A45,'Institution Evaluation'!$A$56:$E$346,5,0)&amp;""</f>
        <v/>
      </c>
      <c r="I45" s="44"/>
      <c r="J45" s="44"/>
    </row>
    <row r="46" spans="1:10" s="1" customFormat="1" ht="49.5" customHeight="1" x14ac:dyDescent="0.2">
      <c r="A46" s="25" t="s">
        <v>638</v>
      </c>
      <c r="B46" s="24" t="str">
        <f>VLOOKUP($A46,Questions!$A$2:$W$333,2,0)</f>
        <v>Are passwords visible in plain text, whether when stored or entered, including service level accounts (i.e., database accounts, etc.)?</v>
      </c>
      <c r="C46" s="28"/>
      <c r="D46" s="26"/>
      <c r="E46" s="190" t="str">
        <f>IF($C$19="No",'Auto Responses'!$A$7,IF($C46="Yes",VLOOKUP($A46,Questions!$A$2:$W$333,17,0)&amp;"",IF($C46="No",VLOOKUP($A46,Questions!$A$2:$W$333,16,0)&amp;"",VLOOKUP($A46,Questions!$A$2:$W$333,15,0)&amp;"")))</f>
        <v>Refer to HIPAA regulations documentation for supplemental guidance in this section.</v>
      </c>
      <c r="F46" s="224" t="str">
        <f>VLOOKUP($A46,'Institution Evaluation'!$A$56:$E$346,5,0)&amp;""</f>
        <v/>
      </c>
      <c r="I46" s="44"/>
      <c r="J46" s="44"/>
    </row>
    <row r="47" spans="1:10" s="1" customFormat="1" ht="49.5" customHeight="1" x14ac:dyDescent="0.2">
      <c r="A47" s="25" t="s">
        <v>640</v>
      </c>
      <c r="B47" s="24" t="str">
        <f>VLOOKUP($A47,Questions!$A$2:$W$333,2,0)</f>
        <v>If the application is institution-hosted, can all service level and administrative account passwords be changed by the institution?</v>
      </c>
      <c r="C47" s="28"/>
      <c r="D47" s="26"/>
      <c r="E47" s="190" t="str">
        <f>IF($C$19="No",'Auto Responses'!$A$7,IF($C47="Yes",VLOOKUP($A47,Questions!$A$2:$W$333,17,0)&amp;"",IF($C47="No",VLOOKUP($A47,Questions!$A$2:$W$333,16,0)&amp;"",VLOOKUP($A47,Questions!$A$2:$W$333,15,0)&amp;"")))</f>
        <v>Refer to HIPAA regulations documentation for supplemental guidance in this section.</v>
      </c>
      <c r="F47" s="224" t="str">
        <f>VLOOKUP($A47,'Institution Evaluation'!$A$56:$E$346,5,0)&amp;""</f>
        <v/>
      </c>
      <c r="I47" s="44"/>
      <c r="J47" s="44"/>
    </row>
    <row r="48" spans="1:10" s="1" customFormat="1" ht="49.5" customHeight="1" x14ac:dyDescent="0.2">
      <c r="A48" s="25" t="s">
        <v>642</v>
      </c>
      <c r="B48" s="24" t="str">
        <f>VLOOKUP($A48,Questions!$A$2:$W$333,2,0)</f>
        <v>Does your application provide the ability to define user access levels?</v>
      </c>
      <c r="C48" s="28"/>
      <c r="D48" s="26"/>
      <c r="E48" s="190" t="str">
        <f>IF($C$19="No",'Auto Responses'!$A$7,IF($C48="Yes",VLOOKUP($A48,Questions!$A$2:$W$333,17,0)&amp;"",IF($C48="No",VLOOKUP($A48,Questions!$A$2:$W$333,16,0)&amp;"",VLOOKUP($A48,Questions!$A$2:$W$333,15,0)&amp;"")))</f>
        <v>Refer to HIPAA regulations documentation for supplemental guidance in this section.</v>
      </c>
      <c r="F48" s="224" t="str">
        <f>VLOOKUP($A48,'Institution Evaluation'!$A$56:$E$346,5,0)&amp;""</f>
        <v/>
      </c>
      <c r="I48" s="44"/>
      <c r="J48" s="44"/>
    </row>
    <row r="49" spans="1:10" s="1" customFormat="1" ht="49.5" customHeight="1" x14ac:dyDescent="0.2">
      <c r="A49" s="25" t="s">
        <v>644</v>
      </c>
      <c r="B49" s="24" t="str">
        <f>VLOOKUP($A49,Questions!$A$2:$W$333,2,0)</f>
        <v>Does your application support varying levels of access to administrative tasks defined individually per user?</v>
      </c>
      <c r="C49" s="28"/>
      <c r="D49" s="26"/>
      <c r="E49" s="190" t="str">
        <f>IF($C$19="No",'Auto Responses'!$A$7,IF($C49="Yes",VLOOKUP($A49,Questions!$A$2:$W$333,17,0)&amp;"",IF($C49="No",VLOOKUP($A49,Questions!$A$2:$W$333,16,0)&amp;"",VLOOKUP($A49,Questions!$A$2:$W$333,15,0)&amp;"")))</f>
        <v>Refer to HIPAA regulations documentation for supplemental guidance in this section.</v>
      </c>
      <c r="F49" s="224" t="str">
        <f>VLOOKUP($A49,'Institution Evaluation'!$A$56:$E$346,5,0)&amp;""</f>
        <v/>
      </c>
      <c r="I49" s="44"/>
      <c r="J49" s="44"/>
    </row>
    <row r="50" spans="1:10" s="1" customFormat="1" ht="49.5" customHeight="1" x14ac:dyDescent="0.2">
      <c r="A50" s="25" t="s">
        <v>646</v>
      </c>
      <c r="B50" s="24" t="str">
        <f>VLOOKUP($A50,Questions!$A$2:$W$333,2,0)</f>
        <v>Does your application support varying levels of access to records based on user ID?</v>
      </c>
      <c r="C50" s="28"/>
      <c r="D50" s="26"/>
      <c r="E50" s="190" t="str">
        <f>IF($C$19="No",'Auto Responses'!$A$7,IF($C50="Yes",VLOOKUP($A50,Questions!$A$2:$W$333,17,0)&amp;"",IF($C50="No",VLOOKUP($A50,Questions!$A$2:$W$333,16,0)&amp;"",VLOOKUP($A50,Questions!$A$2:$W$333,15,0)&amp;"")))</f>
        <v>Refer to HIPAA regulations documentation for supplemental guidance in this section.</v>
      </c>
      <c r="F50" s="224" t="str">
        <f>VLOOKUP($A50,'Institution Evaluation'!$A$56:$E$346,5,0)&amp;""</f>
        <v/>
      </c>
      <c r="I50" s="44"/>
      <c r="J50" s="44"/>
    </row>
    <row r="51" spans="1:10" s="1" customFormat="1" ht="49.5" customHeight="1" x14ac:dyDescent="0.2">
      <c r="A51" s="25" t="s">
        <v>647</v>
      </c>
      <c r="B51" s="24" t="str">
        <f>VLOOKUP($A51,Questions!$A$2:$W$333,2,0)</f>
        <v>Is there a limit to the number of groups to which a user can be assigned?</v>
      </c>
      <c r="C51" s="28"/>
      <c r="D51" s="26"/>
      <c r="E51" s="190" t="str">
        <f>IF($C$19="No",'Auto Responses'!$A$7,IF($C51="Yes",VLOOKUP($A51,Questions!$A$2:$W$333,17,0)&amp;"",IF($C51="No",VLOOKUP($A51,Questions!$A$2:$W$333,16,0)&amp;"",VLOOKUP($A51,Questions!$A$2:$W$333,15,0)&amp;"")))</f>
        <v>Refer to HIPAA regulations documentation for supplemental guidance in this section.</v>
      </c>
      <c r="F51" s="224" t="str">
        <f>VLOOKUP($A51,'Institution Evaluation'!$A$56:$E$346,5,0)&amp;""</f>
        <v/>
      </c>
      <c r="I51" s="44"/>
      <c r="J51" s="44"/>
    </row>
    <row r="52" spans="1:10" s="1" customFormat="1" ht="49.5" customHeight="1" x14ac:dyDescent="0.2">
      <c r="A52" s="25" t="s">
        <v>649</v>
      </c>
      <c r="B52" s="24" t="str">
        <f>VLOOKUP($A52,Questions!$A$2:$W$333,2,0)</f>
        <v>Do accounts used for solution provider-supplied remote support abide by the same authentication policies and access logging as the rest of the system?</v>
      </c>
      <c r="C52" s="28"/>
      <c r="D52" s="26"/>
      <c r="E52" s="190" t="str">
        <f>IF($C$19="No",'Auto Responses'!$A$7,IF($C52="Yes",VLOOKUP($A52,Questions!$A$2:$W$333,17,0)&amp;"",IF($C52="No",VLOOKUP($A52,Questions!$A$2:$W$333,16,0)&amp;"",VLOOKUP($A52,Questions!$A$2:$W$333,15,0)&amp;"")))</f>
        <v>Refer to HIPAA regulations documentation for supplemental guidance in this section.</v>
      </c>
      <c r="F52" s="224" t="str">
        <f>VLOOKUP($A52,'Institution Evaluation'!$A$56:$E$346,5,0)&amp;""</f>
        <v/>
      </c>
      <c r="I52" s="44"/>
      <c r="J52" s="44"/>
    </row>
    <row r="53" spans="1:10" s="1" customFormat="1" ht="49.5" customHeight="1" x14ac:dyDescent="0.2">
      <c r="A53" s="25" t="s">
        <v>650</v>
      </c>
      <c r="B53" s="24" t="str">
        <f>VLOOKUP($A53,Questions!$A$2:$W$333,2,0)</f>
        <v>Does the application log record access including specific user, date/time of access, and originating IP or device?</v>
      </c>
      <c r="C53" s="28"/>
      <c r="D53" s="26"/>
      <c r="E53" s="190" t="str">
        <f>IF($C$19="No",'Auto Responses'!$A$7,IF($C53="Yes",VLOOKUP($A53,Questions!$A$2:$W$333,17,0)&amp;"",IF($C53="No",VLOOKUP($A53,Questions!$A$2:$W$333,16,0)&amp;"",VLOOKUP($A53,Questions!$A$2:$W$333,15,0)&amp;"")))</f>
        <v>Refer to HIPAA regulations documentation for supplemental guidance in this section.</v>
      </c>
      <c r="F53" s="224" t="str">
        <f>VLOOKUP($A53,'Institution Evaluation'!$A$56:$E$346,5,0)&amp;""</f>
        <v/>
      </c>
      <c r="I53" s="44"/>
      <c r="J53" s="44"/>
    </row>
    <row r="54" spans="1:10" s="1" customFormat="1" ht="49.5" customHeight="1" x14ac:dyDescent="0.2">
      <c r="A54" s="25" t="s">
        <v>652</v>
      </c>
      <c r="B54" s="24" t="str">
        <f>VLOOKUP($A54,Questions!$A$2:$W$333,2,0)</f>
        <v>Does the application log administrative activity, such as user account access changes and password changes, including specific user, date/time of changes, and originating IP or device?</v>
      </c>
      <c r="C54" s="28"/>
      <c r="D54" s="26"/>
      <c r="E54" s="190" t="str">
        <f>IF($C$19="No",'Auto Responses'!$A$7,IF($C54="Yes",VLOOKUP($A54,Questions!$A$2:$W$333,17,0)&amp;"",IF($C54="No",VLOOKUP($A54,Questions!$A$2:$W$333,16,0)&amp;"",VLOOKUP($A54,Questions!$A$2:$W$333,15,0)&amp;"")))</f>
        <v>Refer to HIPAA regulations documentation for supplemental guidance in this section.</v>
      </c>
      <c r="F54" s="224" t="str">
        <f>VLOOKUP($A54,'Institution Evaluation'!$A$56:$E$346,5,0)&amp;""</f>
        <v/>
      </c>
      <c r="I54" s="44"/>
      <c r="J54" s="44"/>
    </row>
    <row r="55" spans="1:10" s="1" customFormat="1" ht="49.5" customHeight="1" x14ac:dyDescent="0.2">
      <c r="A55" s="25" t="s">
        <v>654</v>
      </c>
      <c r="B55" s="24" t="str">
        <f>VLOOKUP($A55,Questions!$A$2:$W$333,2,0)</f>
        <v>How long does the application keep access/change logs?</v>
      </c>
      <c r="C55" s="93"/>
      <c r="D55" s="26"/>
      <c r="E55" s="190" t="str">
        <f>IF($C$19="No",'Auto Responses'!$A$7,IF($C55="Yes",VLOOKUP($A55,Questions!$A$2:$W$333,17,0)&amp;"",IF($C55="No",VLOOKUP($A55,Questions!$A$2:$W$333,16,0)&amp;"",VLOOKUP($A55,Questions!$A$2:$W$333,15,0)&amp;"")))</f>
        <v>Refer to HIPAA regulations documentation for supplemental guidance in this section.</v>
      </c>
      <c r="F55" s="224" t="str">
        <f>VLOOKUP($A55,'Institution Evaluation'!$A$56:$E$346,5,0)&amp;""</f>
        <v/>
      </c>
      <c r="I55" s="44"/>
      <c r="J55" s="44"/>
    </row>
    <row r="56" spans="1:10" s="1" customFormat="1" ht="49.5" customHeight="1" x14ac:dyDescent="0.2">
      <c r="A56" s="25" t="s">
        <v>656</v>
      </c>
      <c r="B56" s="24" t="str">
        <f>VLOOKUP($A56,Questions!$A$2:$W$333,2,0)</f>
        <v>Can the application logs be archived?</v>
      </c>
      <c r="C56" s="28"/>
      <c r="D56" s="26"/>
      <c r="E56" s="190" t="str">
        <f>IF($C$19="No",'Auto Responses'!$A$7,IF($C56="Yes",VLOOKUP($A56,Questions!$A$2:$W$333,17,0)&amp;"",IF($C56="No",VLOOKUP($A56,Questions!$A$2:$W$333,16,0)&amp;"",VLOOKUP($A56,Questions!$A$2:$W$333,15,0)&amp;"")))</f>
        <v>Refer to HIPAA regulations documentation for supplemental guidance in this section.</v>
      </c>
      <c r="F56" s="224" t="str">
        <f>VLOOKUP($A56,'Institution Evaluation'!$A$56:$E$346,5,0)&amp;""</f>
        <v/>
      </c>
      <c r="I56" s="44"/>
      <c r="J56" s="44"/>
    </row>
    <row r="57" spans="1:10" s="1" customFormat="1" ht="49.5" customHeight="1" x14ac:dyDescent="0.2">
      <c r="A57" s="25" t="s">
        <v>658</v>
      </c>
      <c r="B57" s="24" t="str">
        <f>VLOOKUP($A57,Questions!$A$2:$W$333,2,0)</f>
        <v>Can the application logs be saved externally?</v>
      </c>
      <c r="C57" s="28"/>
      <c r="D57" s="26"/>
      <c r="E57" s="190" t="str">
        <f>IF($C$19="No",'Auto Responses'!$A$7,IF($C57="Yes",VLOOKUP($A57,Questions!$A$2:$W$333,17,0)&amp;"",IF($C57="No",VLOOKUP($A57,Questions!$A$2:$W$333,16,0)&amp;"",VLOOKUP($A57,Questions!$A$2:$W$333,15,0)&amp;"")))</f>
        <v>Refer to HIPAA regulations documentation for supplemental guidance in this section.</v>
      </c>
      <c r="F57" s="224" t="str">
        <f>VLOOKUP($A57,'Institution Evaluation'!$A$56:$E$346,5,0)&amp;""</f>
        <v/>
      </c>
      <c r="I57" s="44"/>
      <c r="J57" s="44"/>
    </row>
    <row r="58" spans="1:10" s="1" customFormat="1" ht="49.5" customHeight="1" x14ac:dyDescent="0.2">
      <c r="A58" s="25" t="s">
        <v>660</v>
      </c>
      <c r="B58" s="24" t="str">
        <f>VLOOKUP($A58,Questions!$A$2:$W$333,2,0)</f>
        <v>Do you have a disaster recovery plan and emergency mode operation plan?</v>
      </c>
      <c r="C58" s="28"/>
      <c r="D58" s="26"/>
      <c r="E58" s="190" t="str">
        <f>IF($C$19="No",'Auto Responses'!$A$7,IF($C58="Yes",VLOOKUP($A58,Questions!$A$2:$W$333,17,0)&amp;"",IF($C58="No",VLOOKUP($A58,Questions!$A$2:$W$333,16,0)&amp;"",VLOOKUP($A58,Questions!$A$2:$W$333,15,0)&amp;"")))</f>
        <v>Refer to HIPAA regulations documentation for supplemental guidance in this section.</v>
      </c>
      <c r="F58" s="224" t="str">
        <f>VLOOKUP($A58,'Institution Evaluation'!$A$56:$E$346,5,0)&amp;""</f>
        <v/>
      </c>
      <c r="I58" s="44"/>
      <c r="J58" s="44"/>
    </row>
    <row r="59" spans="1:10" s="1" customFormat="1" ht="49.5" customHeight="1" x14ac:dyDescent="0.2">
      <c r="A59" s="25" t="s">
        <v>661</v>
      </c>
      <c r="B59" s="24" t="str">
        <f>VLOOKUP($A59,Questions!$A$2:$W$333,2,0)</f>
        <v>Can you provide a HIPAA compliance attestation document?</v>
      </c>
      <c r="C59" s="28"/>
      <c r="D59" s="26"/>
      <c r="E59" s="190" t="str">
        <f>IF($C$19="No",'Auto Responses'!$A$7,IF($C59="Yes",VLOOKUP($A59,Questions!$A$2:$W$333,17,0)&amp;"",IF($C59="No",VLOOKUP($A59,Questions!$A$2:$W$333,16,0)&amp;"",VLOOKUP($A59,Questions!$A$2:$W$333,15,0)&amp;"")))</f>
        <v>Refer to HIPAA regulations documentation for supplemental guidance in this section.</v>
      </c>
      <c r="F59" s="224" t="str">
        <f>VLOOKUP($A59,'Institution Evaluation'!$A$56:$E$346,5,0)&amp;""</f>
        <v/>
      </c>
      <c r="I59" s="44"/>
      <c r="J59" s="44"/>
    </row>
    <row r="60" spans="1:10" s="1" customFormat="1" ht="49.5" customHeight="1" x14ac:dyDescent="0.2">
      <c r="A60" s="25" t="s">
        <v>663</v>
      </c>
      <c r="B60" s="24" t="str">
        <f>VLOOKUP($A60,Questions!$A$2:$W$333,2,0)</f>
        <v>Are you willing to enter into a Business Associate Agreement (BAA)?</v>
      </c>
      <c r="C60" s="28"/>
      <c r="D60" s="26"/>
      <c r="E60" s="190" t="str">
        <f>IF($C$19="No",'Auto Responses'!$A$7,IF($C60="Yes",VLOOKUP($A60,Questions!$A$2:$W$333,17,0)&amp;"",IF($C60="No",VLOOKUP($A60,Questions!$A$2:$W$333,16,0)&amp;"",VLOOKUP($A60,Questions!$A$2:$W$333,15,0)&amp;"")))</f>
        <v>Refer to HIPAA regulations documentation for supplemental guidance in this section.</v>
      </c>
      <c r="F60" s="224" t="str">
        <f>VLOOKUP($A60,'Institution Evaluation'!$A$56:$E$346,5,0)&amp;""</f>
        <v/>
      </c>
      <c r="I60" s="44"/>
      <c r="J60" s="44"/>
    </row>
    <row r="61" spans="1:10" s="1" customFormat="1" ht="49.5" customHeight="1" thickBot="1" x14ac:dyDescent="0.25">
      <c r="A61" s="25" t="s">
        <v>665</v>
      </c>
      <c r="B61" s="24" t="str">
        <f>VLOOKUP($A61,Questions!$A$2:$W$333,2,0)</f>
        <v>Do your data backup and retention policies and practices meet HIPAA requirements?</v>
      </c>
      <c r="C61" s="28"/>
      <c r="D61" s="26"/>
      <c r="E61" s="190" t="str">
        <f>IF($C$19="No",'Auto Responses'!$A$7,IF($C61="Yes",VLOOKUP($A61,Questions!$A$2:$W$333,17,0)&amp;"",IF($C61="No",VLOOKUP($A61,Questions!$A$2:$W$333,16,0)&amp;"",VLOOKUP($A61,Questions!$A$2:$W$333,15,0)&amp;"")))</f>
        <v>Refer to HIPAA regulations documentation for supplemental guidance in this section.</v>
      </c>
      <c r="F61" s="224" t="str">
        <f>VLOOKUP($A61,'Institution Evaluation'!$A$56:$E$346,5,0)&amp;""</f>
        <v/>
      </c>
      <c r="G61" s="272" t="s">
        <v>1545</v>
      </c>
      <c r="I61" s="44"/>
      <c r="J61" s="44"/>
    </row>
    <row r="62" spans="1:10" s="1" customFormat="1" ht="37.35" customHeight="1" thickBot="1" x14ac:dyDescent="0.25">
      <c r="A62" s="80" t="str">
        <f>VLOOKUP(LEFT($A63,4),'Auto Responses'!$N$4:$O$38,2,0)&amp;""</f>
        <v xml:space="preserve"> Payment Card Industry Data Security Standard (PCI DSS)</v>
      </c>
      <c r="B62" s="30"/>
      <c r="C62" s="19" t="s">
        <v>1597</v>
      </c>
      <c r="D62" s="40" t="s">
        <v>72</v>
      </c>
      <c r="E62" s="40" t="s">
        <v>910</v>
      </c>
      <c r="F62" s="210" t="s">
        <v>911</v>
      </c>
      <c r="I62" s="44"/>
      <c r="J62" s="44"/>
    </row>
    <row r="63" spans="1:10" s="1" customFormat="1" ht="38.25" customHeight="1" x14ac:dyDescent="0.2">
      <c r="A63" s="25" t="s">
        <v>666</v>
      </c>
      <c r="B63" s="24" t="str">
        <f>VLOOKUP($A63,Questions!$A$2:$W$333,2,0)</f>
        <v>Do you have a current, executed within the past year, Attestation of Compliance (AoC) or Report on Compliance (RoC)?*</v>
      </c>
      <c r="C63" s="28"/>
      <c r="D63" s="26"/>
      <c r="E63" s="190" t="str">
        <f>IF($C$20="No",'Auto Responses'!$A$8,IF($C63="Yes",VLOOKUP($A63,Questions!$A$2:$W$333,17,0)&amp;"",IF($C63="No",VLOOKUP($A63,Questions!$A$2:$W$333,16,0)&amp;"",VLOOKUP($A63,Questions!$A$2:$W$333,15,0)&amp;"")))</f>
        <v>Refer to PCI DSS Security Standards for supplemental guidance in this section</v>
      </c>
      <c r="F63" s="224" t="str">
        <f>VLOOKUP($A63,'Institution Evaluation'!$A$56:$E$346,5,0)&amp;""</f>
        <v/>
      </c>
      <c r="I63" s="44"/>
      <c r="J63" s="44"/>
    </row>
    <row r="64" spans="1:10" s="1" customFormat="1" ht="38.25" customHeight="1" x14ac:dyDescent="0.2">
      <c r="A64" s="25" t="s">
        <v>670</v>
      </c>
      <c r="B64" s="24" t="str">
        <f>VLOOKUP($A64,Questions!$A$2:$W$333,2,0)</f>
        <v>Is the application listed as an approved Payment Application Data Security Standard (PA-DSS) application?*</v>
      </c>
      <c r="C64" s="28"/>
      <c r="D64" s="26"/>
      <c r="E64" s="190" t="str">
        <f>IF($C$20="No",'Auto Responses'!$A$8,IF($C64="Yes",VLOOKUP($A64,Questions!$A$2:$W$333,17,0)&amp;"",IF($C64="No",VLOOKUP($A64,Questions!$A$2:$W$333,16,0)&amp;"",VLOOKUP($A64,Questions!$A$2:$W$333,15,0)&amp;"")))</f>
        <v>Refer to PCI DSS Security Standards for supplemental guidance in this section</v>
      </c>
      <c r="F64" s="224" t="str">
        <f>VLOOKUP($A64,'Institution Evaluation'!$A$56:$E$346,5,0)&amp;""</f>
        <v/>
      </c>
      <c r="I64" s="44"/>
      <c r="J64" s="44"/>
    </row>
    <row r="65" spans="1:10" s="1" customFormat="1" ht="38.25" customHeight="1" x14ac:dyDescent="0.2">
      <c r="A65" s="25" t="s">
        <v>672</v>
      </c>
      <c r="B65" s="24" t="str">
        <f>VLOOKUP($A65,Questions!$A$2:$W$333,2,0)</f>
        <v>Does the system or solutions use a third party to collect, store, process, or transmit cardholder (payment/credit/debt card) data?*</v>
      </c>
      <c r="C65" s="28"/>
      <c r="D65" s="26"/>
      <c r="E65" s="190" t="str">
        <f>IF($C$20="No",'Auto Responses'!$A$8,IF($C65="Yes",VLOOKUP($A65,Questions!$A$2:$W$333,17,0)&amp;"",IF($C65="No",VLOOKUP($A65,Questions!$A$2:$W$333,16,0)&amp;"",VLOOKUP($A65,Questions!$A$2:$W$333,15,0)&amp;"")))</f>
        <v>Refer to PCI DSS Security Standards for supplemental guidance in this section</v>
      </c>
      <c r="F65" s="224" t="str">
        <f>VLOOKUP($A65,'Institution Evaluation'!$A$56:$E$346,5,0)&amp;""</f>
        <v/>
      </c>
      <c r="I65" s="44"/>
      <c r="J65" s="44"/>
    </row>
    <row r="66" spans="1:10" s="1" customFormat="1" ht="38.25" customHeight="1" x14ac:dyDescent="0.2">
      <c r="A66" s="25" t="s">
        <v>673</v>
      </c>
      <c r="B66" s="24" t="str">
        <f>VLOOKUP($A66,Questions!$A$2:$W$333,2,0)</f>
        <v>Do your systems or solutions store, process, or transmit cardholder (payment/credit/debt card) data?</v>
      </c>
      <c r="C66" s="28"/>
      <c r="D66" s="26"/>
      <c r="E66" s="190" t="str">
        <f>IF($C$20="No",'Auto Responses'!$A$8,IF($C66="Yes",VLOOKUP($A66,Questions!$A$2:$W$333,17,0)&amp;"",IF($C66="No",VLOOKUP($A66,Questions!$A$2:$W$333,16,0)&amp;"",VLOOKUP($A66,Questions!$A$2:$W$333,15,0)&amp;"")))</f>
        <v>Refer to PCI DSS Security Standards for supplemental guidance in this section</v>
      </c>
      <c r="F66" s="224" t="str">
        <f>VLOOKUP($A66,'Institution Evaluation'!$A$56:$E$346,5,0)&amp;""</f>
        <v/>
      </c>
      <c r="I66" s="44"/>
      <c r="J66" s="44"/>
    </row>
    <row r="67" spans="1:10" s="1" customFormat="1" ht="38.25" customHeight="1" x14ac:dyDescent="0.2">
      <c r="A67" s="25" t="s">
        <v>675</v>
      </c>
      <c r="B67" s="24" t="str">
        <f>VLOOKUP($A67,Questions!$A$2:$W$333,2,0)</f>
        <v>Are you compliant with the Payment Card Industry Data Security Standard (PCI DSS)?</v>
      </c>
      <c r="C67" s="28"/>
      <c r="D67" s="26"/>
      <c r="E67" s="190" t="str">
        <f>IF($C$20="No",'Auto Responses'!$A$8,IF($C67="Yes",VLOOKUP($A67,Questions!$A$2:$W$333,17,0)&amp;"",IF($C67="No",VLOOKUP($A67,Questions!$A$2:$W$333,16,0)&amp;"",VLOOKUP($A67,Questions!$A$2:$W$333,15,0)&amp;"")))</f>
        <v>Refer to PCI DSS Security Standards for supplemental guidance in this section</v>
      </c>
      <c r="F67" s="224" t="str">
        <f>VLOOKUP($A67,'Institution Evaluation'!$A$56:$E$346,5,0)&amp;""</f>
        <v/>
      </c>
      <c r="I67" s="44"/>
      <c r="J67" s="44"/>
    </row>
    <row r="68" spans="1:10" s="1" customFormat="1" ht="38.25" customHeight="1" x14ac:dyDescent="0.2">
      <c r="A68" s="25" t="s">
        <v>676</v>
      </c>
      <c r="B68" s="24" t="str">
        <f>VLOOKUP($A68,Questions!$A$2:$W$333,2,0)</f>
        <v>Are you classified as a service provider?</v>
      </c>
      <c r="C68" s="28"/>
      <c r="D68" s="26"/>
      <c r="E68" s="190" t="str">
        <f>IF($C$20="No",'Auto Responses'!$A$8,IF($C68="Yes",VLOOKUP($A68,Questions!$A$2:$W$333,17,0)&amp;"",IF($C68="No",VLOOKUP($A68,Questions!$A$2:$W$333,16,0)&amp;"",VLOOKUP($A68,Questions!$A$2:$W$333,15,0)&amp;"")))</f>
        <v>Refer to PCI DSS Security Standards for supplemental guidance in this section</v>
      </c>
      <c r="F68" s="224" t="str">
        <f>VLOOKUP($A68,'Institution Evaluation'!$A$56:$E$346,5,0)&amp;""</f>
        <v/>
      </c>
      <c r="I68" s="44"/>
      <c r="J68" s="44"/>
    </row>
    <row r="69" spans="1:10" s="1" customFormat="1" ht="38.25" customHeight="1" x14ac:dyDescent="0.2">
      <c r="A69" s="25" t="s">
        <v>678</v>
      </c>
      <c r="B69" s="24" t="str">
        <f>VLOOKUP($A69,Questions!$A$2:$W$333,2,0)</f>
        <v>Are you on the list of Visa approved service providers?</v>
      </c>
      <c r="C69" s="28"/>
      <c r="D69" s="26"/>
      <c r="E69" s="190" t="str">
        <f>IF($C$20="No",'Auto Responses'!$A$8,IF($C69="Yes",VLOOKUP($A69,Questions!$A$2:$W$333,17,0)&amp;"",IF($C69="No",VLOOKUP($A69,Questions!$A$2:$W$333,16,0)&amp;"",VLOOKUP($A69,Questions!$A$2:$W$333,15,0)&amp;"")))</f>
        <v>Refer to PCI DSS Security Standards for supplemental guidance in this section</v>
      </c>
      <c r="F69" s="224" t="str">
        <f>VLOOKUP($A69,'Institution Evaluation'!$A$56:$E$346,5,0)&amp;""</f>
        <v/>
      </c>
      <c r="I69" s="44"/>
      <c r="J69" s="44"/>
    </row>
    <row r="70" spans="1:10" s="1" customFormat="1" ht="48" customHeight="1" x14ac:dyDescent="0.2">
      <c r="A70" s="25" t="s">
        <v>680</v>
      </c>
      <c r="B70" s="24" t="str">
        <f>VLOOKUP($A70,Questions!$A$2:$W$333,2,0)</f>
        <v>Are you classified as a merchant? If so, what level (1, 2, 3, 4)?</v>
      </c>
      <c r="C70" s="28"/>
      <c r="D70" s="26"/>
      <c r="E70" s="190" t="str">
        <f>IF($C$20="No",'Auto Responses'!$A$8,IF($C70="Yes",VLOOKUP($A70,Questions!$A$2:$W$333,17,0)&amp;"",IF($C70="No",VLOOKUP($A70,Questions!$A$2:$W$333,16,0)&amp;"",VLOOKUP($A70,Questions!$A$2:$W$333,15,0)&amp;"")))</f>
        <v>Refer to PCI DSS Security Standards for supplemental guidance in this section</v>
      </c>
      <c r="F70" s="224" t="str">
        <f>VLOOKUP($A70,'Institution Evaluation'!$A$56:$E$346,5,0)&amp;""</f>
        <v/>
      </c>
      <c r="I70" s="44"/>
      <c r="J70" s="44"/>
    </row>
    <row r="71" spans="1:10" s="1" customFormat="1" ht="38.25" customHeight="1" x14ac:dyDescent="0.2">
      <c r="A71" s="25" t="s">
        <v>682</v>
      </c>
      <c r="B71" s="24" t="str">
        <f>VLOOKUP($A71,Questions!$A$2:$W$333,2,0)</f>
        <v>Describe the architecture employed by the system to verify and authorize credit card transactions.</v>
      </c>
      <c r="C71" s="28"/>
      <c r="D71" s="26"/>
      <c r="E71" s="190" t="str">
        <f>IF($C$20="No",'Auto Responses'!$A$8,IF($C71="Yes",VLOOKUP($A71,Questions!$A$2:$W$333,17,0)&amp;"",IF($C71="No",VLOOKUP($A71,Questions!$A$2:$W$333,16,0)&amp;"",VLOOKUP($A71,Questions!$A$2:$W$333,15,0)&amp;"")))</f>
        <v>Refer to PCI DSS Security Standards for supplemental guidance in this section</v>
      </c>
      <c r="F71" s="224" t="str">
        <f>VLOOKUP($A71,'Institution Evaluation'!$A$56:$E$346,5,0)&amp;""</f>
        <v/>
      </c>
      <c r="I71" s="44"/>
      <c r="J71" s="44"/>
    </row>
    <row r="72" spans="1:10" s="1" customFormat="1" ht="38.25" customHeight="1" x14ac:dyDescent="0.2">
      <c r="A72" s="25" t="s">
        <v>683</v>
      </c>
      <c r="B72" s="24" t="str">
        <f>VLOOKUP($A72,Questions!$A$2:$W$333,2,0)</f>
        <v>What payment processors/gateways does the system support?</v>
      </c>
      <c r="C72" s="28"/>
      <c r="D72" s="26"/>
      <c r="E72" s="190" t="str">
        <f>IF($C$20="No",'Auto Responses'!$A$8,IF($C72="Yes",VLOOKUP($A72,Questions!$A$2:$W$333,17,0)&amp;"",IF($C72="No",VLOOKUP($A72,Questions!$A$2:$W$333,16,0)&amp;"",VLOOKUP($A72,Questions!$A$2:$W$333,15,0)&amp;"")))</f>
        <v>Refer to PCI DSS Security Standards for supplemental guidance in this section</v>
      </c>
      <c r="F72" s="224" t="str">
        <f>VLOOKUP($A72,'Institution Evaluation'!$A$56:$E$346,5,0)&amp;""</f>
        <v/>
      </c>
      <c r="I72" s="44"/>
      <c r="J72" s="44"/>
    </row>
    <row r="73" spans="1:10" s="1" customFormat="1" ht="38.25" customHeight="1" x14ac:dyDescent="0.2">
      <c r="A73" s="25" t="s">
        <v>684</v>
      </c>
      <c r="B73" s="24" t="str">
        <f>VLOOKUP($A73,Questions!$A$2:$W$333,2,0)</f>
        <v>Can the application be installed in a PCI DSS–compliant manner?</v>
      </c>
      <c r="C73" s="28"/>
      <c r="D73" s="26"/>
      <c r="E73" s="190" t="str">
        <f>IF($C$20="No",'Auto Responses'!$A$8,IF($C73="Yes",VLOOKUP($A73,Questions!$A$2:$W$333,17,0)&amp;"",IF($C73="No",VLOOKUP($A73,Questions!$A$2:$W$333,16,0)&amp;"",VLOOKUP($A73,Questions!$A$2:$W$333,15,0)&amp;"")))</f>
        <v>Refer to PCI DSS Security Standards for supplemental guidance in this section</v>
      </c>
      <c r="F73" s="224" t="str">
        <f>VLOOKUP($A73,'Institution Evaluation'!$A$56:$E$346,5,0)&amp;""</f>
        <v/>
      </c>
      <c r="I73" s="44"/>
      <c r="J73" s="44"/>
    </row>
    <row r="74" spans="1:10" s="1" customFormat="1" ht="71.25" customHeight="1" thickBot="1" x14ac:dyDescent="0.25">
      <c r="A74" s="25" t="s">
        <v>685</v>
      </c>
      <c r="B74" s="24" t="str">
        <f>VLOOKUP($A74,Questions!$A$2:$W$333,2,0)</f>
        <v>Include documentation describing the system's abilities to comply with the PCI DSS and any features or capabilities of the system that must be added or changed in order to operate in compliance with the standards.</v>
      </c>
      <c r="C74" s="93"/>
      <c r="D74" s="26"/>
      <c r="E74" s="190" t="str">
        <f>IF($C$20="No",'Auto Responses'!$A$8,IF($C74="Yes",VLOOKUP($A74,Questions!$A$2:$W$333,17,0)&amp;"",IF($C74="No",VLOOKUP($A74,Questions!$A$2:$W$333,16,0)&amp;"",VLOOKUP($A74,Questions!$A$2:$W$333,15,0)&amp;"")))</f>
        <v>Refer to PCI DSS Security Standards for supplemental guidance in this section</v>
      </c>
      <c r="F74" s="224" t="str">
        <f>VLOOKUP($A74,'Institution Evaluation'!$A$56:$E$346,5,0)&amp;""</f>
        <v/>
      </c>
      <c r="G74" s="272" t="s">
        <v>1545</v>
      </c>
      <c r="I74" s="44"/>
      <c r="J74" s="44"/>
    </row>
    <row r="75" spans="1:10" s="1" customFormat="1" ht="37.35" customHeight="1" thickBot="1" x14ac:dyDescent="0.25">
      <c r="A75" s="80" t="str">
        <f>VLOOKUP(LEFT($A76,4),'Auto Responses'!$N$4:$O$38,2,0)&amp;""</f>
        <v xml:space="preserve"> On-Premises Data Solutions</v>
      </c>
      <c r="B75" s="30"/>
      <c r="C75" s="19" t="s">
        <v>1597</v>
      </c>
      <c r="D75" s="40" t="s">
        <v>72</v>
      </c>
      <c r="E75" s="40" t="s">
        <v>910</v>
      </c>
      <c r="F75" s="210" t="s">
        <v>911</v>
      </c>
      <c r="I75" s="44"/>
      <c r="J75" s="44"/>
    </row>
    <row r="76" spans="1:10" s="1" customFormat="1" ht="36" customHeight="1" x14ac:dyDescent="0.2">
      <c r="A76" s="25" t="s">
        <v>686</v>
      </c>
      <c r="B76" s="24" t="str">
        <f>VLOOKUP($A76,Questions!$A$2:$W$333,2,0)</f>
        <v>Do you support role-based access control (RBAC) for system administrators?</v>
      </c>
      <c r="C76" s="28"/>
      <c r="D76" s="26"/>
      <c r="E76" s="190" t="str">
        <f>IF($C$21="No",'Auto Responses'!$A$9,IF($C76="Yes",VLOOKUP($A76,Questions!$A$2:$W$333,17,0)&amp;"",IF($C76="No",VLOOKUP($A76,Questions!$A$2:$W$333,16,0)&amp;"",VLOOKUP($A76,Questions!$A$2:$W$333,15,0)&amp;"")))</f>
        <v/>
      </c>
      <c r="F76" s="224" t="str">
        <f>VLOOKUP($A76,'Institution Evaluation'!$A$56:$E$346,5,0)&amp;""</f>
        <v/>
      </c>
      <c r="I76" s="44"/>
      <c r="J76" s="44"/>
    </row>
    <row r="77" spans="1:10" s="1" customFormat="1" ht="28.5" customHeight="1" x14ac:dyDescent="0.2">
      <c r="A77" s="25" t="s">
        <v>688</v>
      </c>
      <c r="B77" s="24" t="str">
        <f>VLOOKUP($A77,Questions!$A$2:$W$333,2,0)</f>
        <v>Can your employees access customer systems remotely?</v>
      </c>
      <c r="C77" s="28"/>
      <c r="D77" s="26"/>
      <c r="E77" s="190" t="str">
        <f>IF($C$21="No",'Auto Responses'!$A$9,IF($C77="Yes",VLOOKUP($A77,Questions!$A$2:$W$333,17,0)&amp;"",IF($C77="No",VLOOKUP($A77,Questions!$A$2:$W$333,16,0)&amp;"",VLOOKUP($A77,Questions!$A$2:$W$333,15,0)&amp;"")))</f>
        <v/>
      </c>
      <c r="F77" s="224" t="str">
        <f>VLOOKUP($A77,'Institution Evaluation'!$A$56:$E$346,5,0)&amp;""</f>
        <v/>
      </c>
      <c r="I77" s="44"/>
      <c r="J77" s="44"/>
    </row>
    <row r="78" spans="1:10" s="1" customFormat="1" ht="68.25" customHeight="1" x14ac:dyDescent="0.2">
      <c r="A78" s="25" t="s">
        <v>692</v>
      </c>
      <c r="B78" s="24" t="str">
        <f>VLOOKUP($A78,Questions!$A$2:$W$333,2,0)</f>
        <v>Can you provide overall system and/or application architecture diagrams including a full description of the data communications architecture for all components of the system?</v>
      </c>
      <c r="C78" s="28"/>
      <c r="D78" s="26"/>
      <c r="E78" s="190" t="str">
        <f>IF($C$21="No",'Auto Responses'!$A$9,IF($C78="Yes",VLOOKUP($A78,Questions!$A$2:$W$333,17,0)&amp;"",IF($C78="No",VLOOKUP($A78,Questions!$A$2:$W$333,16,0)&amp;"",VLOOKUP($A78,Questions!$A$2:$W$333,15,0)&amp;"")))</f>
        <v/>
      </c>
      <c r="F78" s="224" t="str">
        <f>VLOOKUP($A78,'Institution Evaluation'!$A$56:$E$346,5,0)&amp;""</f>
        <v/>
      </c>
      <c r="I78" s="44"/>
      <c r="J78" s="44"/>
    </row>
    <row r="79" spans="1:10" s="1" customFormat="1" ht="46.5" customHeight="1" x14ac:dyDescent="0.2">
      <c r="A79" s="25" t="s">
        <v>696</v>
      </c>
      <c r="B79" s="24" t="str">
        <f>VLOOKUP($A79,Questions!$A$2:$W$333,2,0)</f>
        <v>Do you require remote management of the system?</v>
      </c>
      <c r="C79" s="28"/>
      <c r="D79" s="26"/>
      <c r="E79" s="190" t="str">
        <f>IF($C$21="No",'Auto Responses'!$A$9,IF($C79="Yes",VLOOKUP($A79,Questions!$A$2:$W$333,17,0)&amp;"",IF($C79="No",VLOOKUP($A79,Questions!$A$2:$W$333,16,0)&amp;"",VLOOKUP($A79,Questions!$A$2:$W$333,15,0)&amp;"")))</f>
        <v/>
      </c>
      <c r="F79" s="224" t="str">
        <f>VLOOKUP($A79,'Institution Evaluation'!$A$56:$E$346,5,0)&amp;""</f>
        <v/>
      </c>
      <c r="I79" s="44"/>
      <c r="J79" s="44"/>
    </row>
    <row r="80" spans="1:10" s="1" customFormat="1" ht="60" customHeight="1" x14ac:dyDescent="0.2">
      <c r="A80" s="25" t="s">
        <v>699</v>
      </c>
      <c r="B80" s="24" t="str">
        <f>VLOOKUP($A80,Questions!$A$2:$W$333,2,0)</f>
        <v>Are your remote actions and changes logged or otherwise visible to the campus? (IF YES to OPAP-06)</v>
      </c>
      <c r="C80" s="28"/>
      <c r="D80" s="26"/>
      <c r="E80" s="190" t="str">
        <f>IF($C$21="No",'Auto Responses'!$A$9,IF($C80="Yes",VLOOKUP($A80,Questions!$A$2:$W$333,17,0)&amp;"",IF($C80="No",VLOOKUP($A80,Questions!$A$2:$W$333,16,0)&amp;"",VLOOKUP($A80,Questions!$A$2:$W$333,15,0)&amp;"")))</f>
        <v/>
      </c>
      <c r="F80" s="224" t="str">
        <f>VLOOKUP($A80,'Institution Evaluation'!$A$56:$E$346,5,0)&amp;""</f>
        <v/>
      </c>
      <c r="I80" s="44"/>
      <c r="J80" s="44"/>
    </row>
    <row r="81" spans="1:12" s="1" customFormat="1" ht="47.25" customHeight="1" x14ac:dyDescent="0.2">
      <c r="A81" s="25" t="s">
        <v>703</v>
      </c>
      <c r="B81" s="24" t="str">
        <f>VLOOKUP($A81,Questions!$A$2:$W$333,2,0)</f>
        <v>If you maintain remote access to the system, will you handle data in a FERPA-compliant manner?</v>
      </c>
      <c r="C81" s="28"/>
      <c r="D81" s="26"/>
      <c r="E81" s="190" t="str">
        <f>IF($C$21="No",'Auto Responses'!$A$9,IF($C81="Yes",VLOOKUP($A81,Questions!$A$2:$W$333,17,0)&amp;"",IF($C81="No",VLOOKUP($A81,Questions!$A$2:$W$333,16,0)&amp;"",VLOOKUP($A81,Questions!$A$2:$W$333,15,0)&amp;"")))</f>
        <v/>
      </c>
      <c r="F81" s="224" t="str">
        <f>VLOOKUP($A81,'Institution Evaluation'!$A$56:$E$346,5,0)&amp;""</f>
        <v/>
      </c>
      <c r="I81" s="44"/>
      <c r="J81" s="44"/>
    </row>
    <row r="82" spans="1:12" s="1" customFormat="1" ht="43.5" customHeight="1" x14ac:dyDescent="0.2">
      <c r="A82" s="25" t="s">
        <v>705</v>
      </c>
      <c r="B82" s="24" t="str">
        <f>VLOOKUP($A82,Questions!$A$2:$W$333,2,0)</f>
        <v>Do you support campus status monitoring through SNMPv3 or other means?</v>
      </c>
      <c r="C82" s="28"/>
      <c r="D82" s="26"/>
      <c r="E82" s="190" t="str">
        <f>IF($C$21="No",'Auto Responses'!$A$9,IF($C82="Yes",VLOOKUP($A82,Questions!$A$2:$W$333,17,0)&amp;"",IF($C82="No",VLOOKUP($A82,Questions!$A$2:$W$333,16,0)&amp;"",VLOOKUP($A82,Questions!$A$2:$W$333,15,0)&amp;"")))</f>
        <v/>
      </c>
      <c r="F82" s="224" t="str">
        <f>VLOOKUP($A82,'Institution Evaluation'!$A$56:$E$346,5,0)&amp;""</f>
        <v/>
      </c>
      <c r="I82" s="44"/>
      <c r="J82" s="44"/>
    </row>
    <row r="83" spans="1:12" s="1" customFormat="1" ht="42" customHeight="1" x14ac:dyDescent="0.2">
      <c r="A83" s="25" t="s">
        <v>709</v>
      </c>
      <c r="B83" s="24" t="str">
        <f>VLOOKUP($A83,Questions!$A$2:$W$333,2,0)</f>
        <v>Describe or provide a reference to any other safeguards used to monitor for malicious activity.</v>
      </c>
      <c r="C83" s="85"/>
      <c r="D83" s="26"/>
      <c r="E83" s="190" t="str">
        <f>IF($C$21="No",'Auto Responses'!$A$9,IF($C83="Yes",VLOOKUP($A83,Questions!$A$2:$W$333,17,0)&amp;"",IF($C83="No",VLOOKUP($A83,Questions!$A$2:$W$333,16,0)&amp;"",VLOOKUP($A83,Questions!$A$2:$W$333,15,0)&amp;"")))</f>
        <v>Please detail your monitoring strategy</v>
      </c>
      <c r="F83" s="224" t="str">
        <f>VLOOKUP($A83,'Institution Evaluation'!$A$56:$E$346,5,0)&amp;""</f>
        <v/>
      </c>
      <c r="I83" s="44"/>
      <c r="J83" s="44"/>
    </row>
    <row r="84" spans="1:12" s="1" customFormat="1" ht="54" customHeight="1" x14ac:dyDescent="0.2">
      <c r="A84" s="25" t="s">
        <v>710</v>
      </c>
      <c r="B84" s="24" t="str">
        <f>VLOOKUP($A84,Questions!$A$2:$W$333,2,0)</f>
        <v>Describe how long your organization has conducted business in this area.</v>
      </c>
      <c r="C84" s="85"/>
      <c r="D84" s="26"/>
      <c r="E84" s="190" t="str">
        <f>IF($C$21="No",'Auto Responses'!$A$9,IF($C84="Yes",VLOOKUP($A84,Questions!$A$2:$W$333,17,0)&amp;"",IF($C84="No",VLOOKUP($A84,Questions!$A$2:$W$333,16,0)&amp;"",VLOOKUP($A84,Questions!$A$2:$W$333,15,0)&amp;"")))</f>
        <v>Include the number of years and in what capacity.</v>
      </c>
      <c r="F84" s="224" t="str">
        <f>VLOOKUP($A84,'Institution Evaluation'!$A$56:$E$346,5,0)&amp;""</f>
        <v/>
      </c>
      <c r="I84" s="44"/>
      <c r="J84" s="44"/>
    </row>
    <row r="85" spans="1:12" s="1" customFormat="1" ht="39.75" customHeight="1" x14ac:dyDescent="0.2">
      <c r="A85" s="25" t="s">
        <v>715</v>
      </c>
      <c r="B85" s="24" t="str">
        <f>VLOOKUP($A85,Questions!$A$2:$W$333,2,0)</f>
        <v>Do you have existing higher education customers?</v>
      </c>
      <c r="C85" s="28"/>
      <c r="D85" s="26"/>
      <c r="E85" s="190" t="str">
        <f>IF($C$21="No",'Auto Responses'!$A$9,IF($C85="Yes",VLOOKUP($A85,Questions!$A$2:$W$333,17,0)&amp;"",IF($C85="No",VLOOKUP($A85,Questions!$A$2:$W$333,16,0)&amp;"",VLOOKUP($A85,Questions!$A$2:$W$333,15,0)&amp;"")))</f>
        <v/>
      </c>
      <c r="F85" s="224" t="str">
        <f>VLOOKUP($A85,'Institution Evaluation'!$A$56:$E$346,5,0)&amp;""</f>
        <v/>
      </c>
      <c r="G85" s="272" t="s">
        <v>1545</v>
      </c>
      <c r="I85" s="44"/>
      <c r="J85" s="44"/>
    </row>
    <row r="86" spans="1:12" s="1" customFormat="1" ht="36.75" customHeight="1" x14ac:dyDescent="0.2">
      <c r="A86" s="306" t="s">
        <v>1607</v>
      </c>
      <c r="C86" s="14"/>
      <c r="D86" s="15"/>
      <c r="E86" s="16"/>
      <c r="I86" s="44"/>
      <c r="J86" s="44"/>
    </row>
    <row r="87" spans="1:12" ht="15" hidden="1" customHeight="1" x14ac:dyDescent="0.2">
      <c r="A87" s="1"/>
      <c r="B87" s="14"/>
      <c r="C87" s="88"/>
      <c r="D87" s="16"/>
      <c r="E87" s="1"/>
      <c r="H87" s="44"/>
      <c r="I87" s="1"/>
      <c r="J87" s="1"/>
      <c r="L87"/>
    </row>
    <row r="88" spans="1:12" ht="0" hidden="1" customHeight="1" x14ac:dyDescent="0.2">
      <c r="A88" s="25" t="e">
        <f>#REF!</f>
        <v>#REF!</v>
      </c>
    </row>
    <row r="89" spans="1:12" ht="0" hidden="1" customHeight="1" x14ac:dyDescent="0.2">
      <c r="A89" s="25" t="e">
        <f>#REF!</f>
        <v>#REF!</v>
      </c>
    </row>
    <row r="90" spans="1:12" ht="0" hidden="1" customHeight="1" x14ac:dyDescent="0.2">
      <c r="A90" s="25" t="e">
        <f>#REF!</f>
        <v>#REF!</v>
      </c>
    </row>
    <row r="91" spans="1:12" ht="0" hidden="1" customHeight="1" x14ac:dyDescent="0.2">
      <c r="A91" s="25" t="e">
        <f>#REF!</f>
        <v>#REF!</v>
      </c>
    </row>
    <row r="92" spans="1:12" ht="0" hidden="1" customHeight="1" x14ac:dyDescent="0.2">
      <c r="A92" s="25" t="e">
        <f>#REF!</f>
        <v>#REF!</v>
      </c>
    </row>
    <row r="93" spans="1:12" ht="0" hidden="1" customHeight="1" x14ac:dyDescent="0.2">
      <c r="A93" s="25" t="e">
        <f>#REF!</f>
        <v>#REF!</v>
      </c>
    </row>
    <row r="94" spans="1:12" ht="0" hidden="1" customHeight="1" x14ac:dyDescent="0.2">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E17:F85 C22:D22 C17:D17 C4:F12 C2 D2:F3 C32:D32 C62:D62 C75:D75 B2:B85 A3:A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E39B49-FDFC-4B06-A569-4463DA1A706A}">
          <x14:formula1>
            <xm:f>'Auto Responses'!$J$3:$J$4</xm:f>
          </x14:formula1>
          <xm:sqref>C23:C31 C85 C76:C82 C33:C54 C56:C61 C63:C73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22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1470</v>
      </c>
      <c r="B2" s="191"/>
      <c r="C2" s="192"/>
      <c r="D2" s="191"/>
      <c r="E2" s="193"/>
      <c r="F2" s="220" t="str">
        <f>'Auto Responses'!$A$36</f>
        <v>Version 4.03</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t="s">
        <v>72</v>
      </c>
      <c r="E17" s="40" t="s">
        <v>910</v>
      </c>
      <c r="F17" s="226" t="s">
        <v>911</v>
      </c>
      <c r="I17" s="44"/>
      <c r="J17" s="44"/>
    </row>
    <row r="18" spans="1:10" s="1" customFormat="1" ht="38.25" customHeight="1" thickBot="1" x14ac:dyDescent="0.25">
      <c r="A18" s="25" t="s">
        <v>58</v>
      </c>
      <c r="B18" s="24" t="str">
        <f>VLOOKUP($A18,Questions!$A$2:$W$333,2,0)</f>
        <v>Does your solution have AI features, or are there plans to implement AI features in the next 12 months?</v>
      </c>
      <c r="C18" s="89" t="str">
        <f>VLOOKUP($A18,'START HERE'!$A$23:$F$36,3,0)&amp;""</f>
        <v/>
      </c>
      <c r="D18" s="51" t="str">
        <f>VLOOKUP($A18,'START HERE'!$A$23:$F$36,4,0)&amp;""</f>
        <v/>
      </c>
      <c r="E18" s="190" t="str">
        <f>IF($C18="Yes",VLOOKUP($A18,Questions!$A$2:$W$333,17,0)&amp;"",IF($C18="No",VLOOKUP($A18,Questions!$A$2:$W$333,16,0)&amp;"",VLOOKUP($A18,Questions!$A$2:$W$333,15,0)&amp;""))</f>
        <v/>
      </c>
      <c r="F18" s="225" t="str">
        <f>VLOOKUP($A18,'Institution Evaluation'!$A$56:$E$346,5,0)&amp;""</f>
        <v/>
      </c>
      <c r="G18" s="272" t="s">
        <v>1545</v>
      </c>
      <c r="I18" s="44"/>
      <c r="J18" s="44"/>
    </row>
    <row r="19" spans="1:10" s="1" customFormat="1" ht="37.35" customHeight="1" thickBot="1" x14ac:dyDescent="0.25">
      <c r="A19" s="80" t="str">
        <f>VLOOKUP(LEFT($A20,4),'Auto Responses'!$N$4:$O$38,2,0)&amp;""</f>
        <v xml:space="preserve"> AI Qualifying Questions</v>
      </c>
      <c r="B19" s="30"/>
      <c r="C19" s="19" t="s">
        <v>1597</v>
      </c>
      <c r="D19" s="40" t="s">
        <v>72</v>
      </c>
      <c r="E19" s="40" t="s">
        <v>910</v>
      </c>
      <c r="F19" s="226" t="s">
        <v>911</v>
      </c>
      <c r="I19" s="44"/>
      <c r="J19" s="44"/>
    </row>
    <row r="20" spans="1:10" s="1" customFormat="1" ht="38.25" customHeight="1" x14ac:dyDescent="0.2">
      <c r="A20" s="25" t="s">
        <v>823</v>
      </c>
      <c r="B20" s="24" t="str">
        <f>VLOOKUP($A20,Questions!$A$2:$W$333,2,0)</f>
        <v>Does your solution leverage machine learning (ML) or do you plan to do so in the next 12 months?</v>
      </c>
      <c r="C20" s="28"/>
      <c r="D20" s="50"/>
      <c r="E20" s="190" t="str">
        <f>IF($C$18="No",'Auto Responses'!$A$6,IF($C20="Yes",VLOOKUP($A20,Questions!$A$2:$W$333,17,0)&amp;"",IF($C20="No",VLOOKUP($A20,Questions!$A$2:$W$333,16,0)&amp;"",VLOOKUP($A20,Questions!$A$2:$W$333,15,0)&amp;"")))</f>
        <v>Trigger for ML Questions</v>
      </c>
      <c r="F20" s="225" t="str">
        <f>VLOOKUP($A20,'Institution Evaluation'!$A$56:$E$346,5,0)&amp;""</f>
        <v/>
      </c>
      <c r="I20" s="44"/>
      <c r="J20" s="44"/>
    </row>
    <row r="21" spans="1:10" s="1" customFormat="1" ht="45.75" customHeight="1" thickBot="1" x14ac:dyDescent="0.25">
      <c r="A21" s="25" t="s">
        <v>825</v>
      </c>
      <c r="B21" s="24" t="str">
        <f>VLOOKUP($A21,Questions!$A$2:$W$333,2,0)</f>
        <v>Does your solution leverage a large language model (LLM) or do you plan to do so in the next 12 months?</v>
      </c>
      <c r="C21" s="28"/>
      <c r="D21" s="50"/>
      <c r="E21" s="190" t="str">
        <f>IF($C$18="No",'Auto Responses'!$A$6,IF($C21="Yes",VLOOKUP($A21,Questions!$A$2:$W$333,17,0)&amp;"",IF($C21="No",VLOOKUP($A21,Questions!$A$2:$W$333,16,0)&amp;"",VLOOKUP($A21,Questions!$A$2:$W$333,15,0)&amp;"")))</f>
        <v>Trigger for LLM Questions</v>
      </c>
      <c r="F21" s="225" t="str">
        <f>VLOOKUP($A21,'Institution Evaluation'!$A$56:$E$346,5,0)&amp;""</f>
        <v/>
      </c>
      <c r="G21" s="272" t="s">
        <v>1545</v>
      </c>
      <c r="I21" s="44"/>
      <c r="J21" s="44"/>
    </row>
    <row r="22" spans="1:10" s="1" customFormat="1" ht="37.35" customHeight="1" thickBot="1" x14ac:dyDescent="0.25">
      <c r="A22" s="80" t="str">
        <f>VLOOKUP(LEFT($A23,4),'Auto Responses'!$N$4:$O$38,2,0)&amp;""</f>
        <v xml:space="preserve"> General AI Questions</v>
      </c>
      <c r="B22" s="30"/>
      <c r="C22" s="19" t="s">
        <v>1597</v>
      </c>
      <c r="D22" s="40" t="s">
        <v>72</v>
      </c>
      <c r="E22" s="40" t="s">
        <v>910</v>
      </c>
      <c r="F22" s="226" t="s">
        <v>911</v>
      </c>
      <c r="I22" s="44"/>
      <c r="J22" s="44"/>
    </row>
    <row r="23" spans="1:10" s="1" customFormat="1" ht="48" customHeight="1" x14ac:dyDescent="0.2">
      <c r="A23" s="25" t="s">
        <v>827</v>
      </c>
      <c r="B23" s="24" t="str">
        <f>VLOOKUP($A23,Questions!$A$2:$W$333,2,0)</f>
        <v>Does your solution have an AI risk model when developing or implementing your solution's AI model?*</v>
      </c>
      <c r="C23" s="28"/>
      <c r="D23" s="50"/>
      <c r="E23" s="190" t="str">
        <f>IF($C$18="No",'Auto Responses'!$A$6,IF($C23="Yes",VLOOKUP($A23,Questions!$A$2:$W$333,17,0)&amp;"",IF($C23="No",VLOOKUP($A23,Questions!$A$2:$W$333,16,0)&amp;"",VLOOKUP($A23,Questions!$A$2:$W$333,15,0)&amp;"")))</f>
        <v>Examples include AI RMF, OWASP Top 10, RAFT, MITRE ATLAS.</v>
      </c>
      <c r="F23" s="225" t="str">
        <f>VLOOKUP($A23,'Institution Evaluation'!$A$56:$E$346,5,0)&amp;""</f>
        <v/>
      </c>
      <c r="I23" s="44"/>
      <c r="J23" s="44"/>
    </row>
    <row r="24" spans="1:10" s="1" customFormat="1" ht="38.25" customHeight="1" x14ac:dyDescent="0.2">
      <c r="A24" s="25" t="s">
        <v>829</v>
      </c>
      <c r="B24" s="24" t="str">
        <f>VLOOKUP($A24,Questions!$A$2:$W$333,2,0)</f>
        <v>Can your solution's AI features be disabled by tenant and/or user?*</v>
      </c>
      <c r="C24" s="28"/>
      <c r="D24" s="50"/>
      <c r="E24" s="190" t="str">
        <f>IF($C$18="No",'Auto Responses'!$A$6,IF($C24="Yes",VLOOKUP($A24,Questions!$A$2:$W$333,17,0)&amp;"",IF($C24="No",VLOOKUP($A24,Questions!$A$2:$W$333,16,0)&amp;"",VLOOKUP($A24,Questions!$A$2:$W$333,15,0)&amp;"")))</f>
        <v>Looking for granular access for and ability to disable AI-related features.</v>
      </c>
      <c r="F24" s="225" t="str">
        <f>VLOOKUP($A24,'Institution Evaluation'!$A$56:$E$346,5,0)&amp;""</f>
        <v/>
      </c>
      <c r="I24" s="44"/>
      <c r="J24" s="44"/>
    </row>
    <row r="25" spans="1:10" s="1" customFormat="1" ht="46.5" customHeight="1" x14ac:dyDescent="0.2">
      <c r="A25" s="25" t="s">
        <v>831</v>
      </c>
      <c r="B25" s="24" t="str">
        <f>VLOOKUP($A25,Questions!$A$2:$W$333,2,0)</f>
        <v>Have your staff completed responsible AI training?*</v>
      </c>
      <c r="C25" s="28"/>
      <c r="D25" s="50"/>
      <c r="E25" s="190" t="str">
        <f>IF($C$18="No",'Auto Responses'!$A$6,IF($C25="Yes",VLOOKUP($A25,Questions!$A$2:$W$333,17,0)&amp;"",IF($C25="No",VLOOKUP($A25,Questions!$A$2:$W$333,16,0)&amp;"",VLOOKUP($A25,Questions!$A$2:$W$333,15,0)&amp;"")))</f>
        <v>Provide the responsible AI training provided to your staff and its frequency.</v>
      </c>
      <c r="F25" s="225" t="str">
        <f>VLOOKUP($A25,'Institution Evaluation'!$A$56:$E$346,5,0)&amp;""</f>
        <v/>
      </c>
      <c r="I25" s="44"/>
      <c r="J25" s="44"/>
    </row>
    <row r="26" spans="1:10" s="1" customFormat="1" ht="69" customHeight="1" x14ac:dyDescent="0.2">
      <c r="A26" s="25" t="s">
        <v>832</v>
      </c>
      <c r="B26" s="24" t="str">
        <f>VLOOKUP($A26,Questions!$A$2:$W$333,2,0)</f>
        <v>Please describe the capabilities of your solution's AI features.</v>
      </c>
      <c r="C26" s="94"/>
      <c r="D26" s="50"/>
      <c r="E26" s="190" t="str">
        <f>IF($C$18="No",'Auto Responses'!$A$6,IF($C26="Yes",VLOOKUP($A26,Questions!$A$2:$W$333,17,0)&amp;"",IF($C26="No",VLOOKUP($A26,Questions!$A$2:$W$333,16,0)&amp;"",VLOOKUP($A26,Questions!$A$2:$W$333,15,0)&amp;"")))</f>
        <v>Looking for the capabilities, use-case, goals, and benefits of the AI model or feature(s).</v>
      </c>
      <c r="F26" s="225" t="str">
        <f>VLOOKUP($A26,'Institution Evaluation'!$A$56:$E$346,5,0)&amp;""</f>
        <v/>
      </c>
      <c r="I26" s="44"/>
      <c r="J26" s="44"/>
    </row>
    <row r="27" spans="1:10" s="1" customFormat="1" ht="74.25" customHeight="1" thickBot="1" x14ac:dyDescent="0.25">
      <c r="A27" s="25" t="s">
        <v>834</v>
      </c>
      <c r="B27" s="24" t="str">
        <f>VLOOKUP($A27,Questions!$A$2:$W$333,2,0)</f>
        <v>Does your solution support business rules to protect sensitive data from being ingested by the AI model?</v>
      </c>
      <c r="C27" s="28"/>
      <c r="D27" s="50"/>
      <c r="E27" s="190" t="str">
        <f>IF($C$18="No",'Auto Responses'!$A$6,IF($C27="Yes",VLOOKUP($A27,Questions!$A$2:$W$333,17,0)&amp;"",IF($C27="No",VLOOKUP($A27,Questions!$A$2:$W$333,16,0)&amp;"",VLOOKUP($A27,Questions!$A$2:$W$333,15,0)&amp;"")))</f>
        <v>Looking for business rules, model assertions, or prediction limiters to mitigate exposure of senstive data through model inputs.</v>
      </c>
      <c r="F27" s="225" t="str">
        <f>VLOOKUP($A27,'Institution Evaluation'!$A$56:$E$346,5,0)&amp;""</f>
        <v/>
      </c>
      <c r="G27" s="272" t="s">
        <v>1545</v>
      </c>
      <c r="I27" s="44"/>
      <c r="J27" s="44"/>
    </row>
    <row r="28" spans="1:10" s="1" customFormat="1" ht="37.35" customHeight="1" thickBot="1" x14ac:dyDescent="0.25">
      <c r="A28" s="80" t="str">
        <f>VLOOKUP(LEFT($A29,4),'Auto Responses'!$N$4:$O$38,2,0)&amp;""</f>
        <v xml:space="preserve"> AI Policy</v>
      </c>
      <c r="B28" s="30"/>
      <c r="C28" s="19" t="s">
        <v>1597</v>
      </c>
      <c r="D28" s="40" t="s">
        <v>72</v>
      </c>
      <c r="E28" s="40" t="s">
        <v>910</v>
      </c>
      <c r="F28" s="226" t="s">
        <v>911</v>
      </c>
      <c r="I28" s="44"/>
      <c r="J28" s="44"/>
    </row>
    <row r="29" spans="1:10" s="1" customFormat="1" ht="69" customHeight="1" x14ac:dyDescent="0.2">
      <c r="A29" s="25" t="s">
        <v>836</v>
      </c>
      <c r="B29" s="24" t="str">
        <f>VLOOKUP($A29,Questions!$A$2:$W$333,2,0)</f>
        <v>Are your AI developer's policies, processes, procedures, and practices across the organization related to the mapping, measuring, and managing of AI risks conspicuously posted, unambiguous, and implemented effectively?*</v>
      </c>
      <c r="C29" s="28"/>
      <c r="D29" s="50"/>
      <c r="E29" s="190" t="str">
        <f>IF($C$18="No",'Auto Responses'!$A$6,IF($C29="Yes",VLOOKUP($A29,Questions!$A$2:$W$333,17,0)&amp;"",IF($C29="No",VLOOKUP($A29,Questions!$A$2:$W$333,16,0)&amp;"",VLOOKUP($A29,Questions!$A$2:$W$333,15,0)&amp;"")))</f>
        <v>Looking for responsible AI development policies and practices.</v>
      </c>
      <c r="F29" s="225" t="str">
        <f>VLOOKUP($A29,'Institution Evaluation'!$A$56:$E$346,5,0)&amp;""</f>
        <v/>
      </c>
      <c r="I29" s="44"/>
      <c r="J29" s="44"/>
    </row>
    <row r="30" spans="1:10" s="1" customFormat="1" ht="61.5" customHeight="1" x14ac:dyDescent="0.2">
      <c r="A30" s="25" t="s">
        <v>837</v>
      </c>
      <c r="B30" s="24" t="str">
        <f>VLOOKUP($A30,Questions!$A$2:$W$333,2,0)</f>
        <v>Have you identified and measured AI risks?*</v>
      </c>
      <c r="C30" s="28"/>
      <c r="D30" s="50"/>
      <c r="E30" s="190" t="str">
        <f>IF($C$18="No",'Auto Responses'!$A$6,IF($C30="Yes",VLOOKUP($A30,Questions!$A$2:$W$333,17,0)&amp;"",IF($C30="No",VLOOKUP($A30,Questions!$A$2:$W$333,16,0)&amp;"",VLOOKUP($A30,Questions!$A$2:$W$333,15,0)&amp;"")))</f>
        <v>Looking for documentation and policies around measuring AI risk.</v>
      </c>
      <c r="F30" s="225" t="str">
        <f>VLOOKUP($A30,'Institution Evaluation'!$A$56:$E$346,5,0)&amp;""</f>
        <v/>
      </c>
      <c r="I30" s="44"/>
      <c r="J30" s="44"/>
    </row>
    <row r="31" spans="1:10" s="1" customFormat="1" ht="111" customHeight="1" x14ac:dyDescent="0.2">
      <c r="A31" s="25" t="s">
        <v>838</v>
      </c>
      <c r="B31" s="24" t="str">
        <f>VLOOKUP($A31,Questions!$A$2:$W$333,2,0)</f>
        <v>In the event of an incident, can your solution's AI features be disabled in a timely manner?*</v>
      </c>
      <c r="C31" s="28"/>
      <c r="D31" s="50"/>
      <c r="E31" s="190" t="str">
        <f>IF($C$18="No",'Auto Responses'!$A$6,IF($C31="Yes",VLOOKUP($A31,Questions!$A$2:$W$333,17,0)&amp;"",IF($C31="No",VLOOKUP($A31,Questions!$A$2:$W$333,16,0)&amp;"",VLOOKUP($A31,Questions!$A$2:$W$333,15,0)&amp;"")))</f>
        <v>Looking for incident response procedure for shutting down and re-enabling model features due to a security event. Please provide the amount of time it would take to disable your solution's AI feature(s).</v>
      </c>
      <c r="F31" s="225" t="str">
        <f>VLOOKUP($A31,'Institution Evaluation'!$A$56:$E$346,5,0)&amp;""</f>
        <v/>
      </c>
      <c r="I31" s="44"/>
      <c r="J31" s="44"/>
    </row>
    <row r="32" spans="1:10" s="1" customFormat="1" ht="99.75" customHeight="1" x14ac:dyDescent="0.2">
      <c r="A32" s="25" t="s">
        <v>839</v>
      </c>
      <c r="B32" s="24" t="str">
        <f>VLOOKUP($A32,Questions!$A$2:$W$333,2,0)</f>
        <v>If disabled because of an incident, can your solution's AI features be re-enabled in a timely manner?*</v>
      </c>
      <c r="C32" s="28"/>
      <c r="D32" s="50"/>
      <c r="E32" s="190" t="str">
        <f>IF($C$18="No",'Auto Responses'!$A$6,IF($C$31="No",'Auto Responses'!$A$27,IF($C32="Yes",VLOOKUP($A32,Questions!$A$2:$W$333,17,0)&amp;"",IF($C32="No",VLOOKUP($A32,Questions!$A$2:$W$333,16,0)&amp;"",VLOOKUP($A32,Questions!$A$2:$W$333,15,0)&amp;""))))</f>
        <v>Looking for incident response procedure for shutting down and re-enabling model features due to a security event. Please provide the amount of time it would take to renable your solution's AI feature(s).</v>
      </c>
      <c r="F32" s="225" t="str">
        <f>VLOOKUP($A32,'Institution Evaluation'!$A$56:$E$346,5,0)&amp;""</f>
        <v/>
      </c>
      <c r="I32" s="44"/>
      <c r="J32" s="44"/>
    </row>
    <row r="33" spans="1:10" s="1" customFormat="1" ht="105" customHeight="1" thickBot="1" x14ac:dyDescent="0.25">
      <c r="A33" s="25" t="s">
        <v>840</v>
      </c>
      <c r="B33" s="24" t="str">
        <f>VLOOKUP($A33,Questions!$A$2:$W$333,2,0)</f>
        <v>Do you have documented technical and procedural processes to address potential negative impacts of AI as described by the AI Risk Management Framework (RMF)?</v>
      </c>
      <c r="C33" s="28"/>
      <c r="D33" s="50"/>
      <c r="E33" s="190" t="str">
        <f>IF($C$18="No",'Auto Responses'!$A$6,IF($C33="Yes",VLOOKUP($A33,Questions!$A$2:$W$333,17,0)&amp;"",IF($C33="No",VLOOKUP($A33,Questions!$A$2:$W$333,16,0)&amp;"",VLOOKUP($A33,Questions!$A$2:$W$333,15,0)&amp;"")))</f>
        <v>Looking for harm reduction as part of responsible AI development per NIST AI RMF, page 25.</v>
      </c>
      <c r="F33" s="225" t="str">
        <f>VLOOKUP($A33,'Institution Evaluation'!$A$56:$E$346,5,0)&amp;""</f>
        <v/>
      </c>
      <c r="G33" s="272" t="s">
        <v>1545</v>
      </c>
      <c r="I33" s="44"/>
      <c r="J33" s="44"/>
    </row>
    <row r="34" spans="1:10" s="1" customFormat="1" ht="37.35" customHeight="1" thickBot="1" x14ac:dyDescent="0.25">
      <c r="A34" s="80" t="str">
        <f>VLOOKUP(LEFT($A35,4),'Auto Responses'!$N$4:$O$38,2,0)&amp;""</f>
        <v xml:space="preserve"> AI Data Security</v>
      </c>
      <c r="B34" s="30"/>
      <c r="C34" s="19" t="s">
        <v>1597</v>
      </c>
      <c r="D34" s="40" t="s">
        <v>72</v>
      </c>
      <c r="E34" s="40" t="s">
        <v>910</v>
      </c>
      <c r="F34" s="226" t="s">
        <v>911</v>
      </c>
      <c r="I34" s="44"/>
      <c r="J34" s="44"/>
    </row>
    <row r="35" spans="1:10" s="1" customFormat="1" ht="53.25" customHeight="1" x14ac:dyDescent="0.2">
      <c r="A35" s="25" t="s">
        <v>841</v>
      </c>
      <c r="B35" s="24" t="str">
        <f>VLOOKUP($A35,Questions!$A$2:$W$333,2,0)</f>
        <v>If sensitive data is introduced to your solution's AI model, can the data be removed from the AI model by request?*</v>
      </c>
      <c r="C35" s="28"/>
      <c r="D35" s="50"/>
      <c r="E35" s="190" t="str">
        <f>IF($C$18="No",'Auto Responses'!$A$6,IF($C35="Yes",VLOOKUP($A35,Questions!$A$2:$W$333,17,0)&amp;"",IF($C35="No",VLOOKUP($A35,Questions!$A$2:$W$333,16,0)&amp;"",VLOOKUP($A35,Questions!$A$2:$W$333,15,0)&amp;"")))</f>
        <v>Looking for the ability to scrub sensitive insitutional data from your solution's AI model.</v>
      </c>
      <c r="F35" s="225" t="str">
        <f>VLOOKUP($A35,'Institution Evaluation'!$A$56:$E$346,5,0)&amp;""</f>
        <v/>
      </c>
      <c r="I35" s="44"/>
      <c r="J35" s="44"/>
    </row>
    <row r="36" spans="1:10" s="1" customFormat="1" ht="54" customHeight="1" x14ac:dyDescent="0.2">
      <c r="A36" s="25" t="s">
        <v>842</v>
      </c>
      <c r="B36" s="24" t="str">
        <f>VLOOKUP($A36,Questions!$A$2:$W$333,2,0)</f>
        <v>Is user input data used to influence your solution's AI model?*</v>
      </c>
      <c r="C36" s="28"/>
      <c r="D36" s="50"/>
      <c r="E36" s="190" t="str">
        <f>IF($C$18="No",'Auto Responses'!$A$6,IF($C36="Yes",VLOOKUP($A36,Questions!$A$2:$W$333,17,0)&amp;"",IF($C36="No",VLOOKUP($A36,Questions!$A$2:$W$333,16,0)&amp;"",VLOOKUP($A36,Questions!$A$2:$W$333,15,0)&amp;"")))</f>
        <v>Looking for protection of organizational data entered as inputs in a solution's AI feature(s).</v>
      </c>
      <c r="F36" s="225" t="str">
        <f>VLOOKUP($A36,'Institution Evaluation'!$A$56:$E$346,5,0)&amp;""</f>
        <v/>
      </c>
      <c r="I36" s="44"/>
      <c r="J36" s="44"/>
    </row>
    <row r="37" spans="1:10" s="1" customFormat="1" ht="60" customHeight="1" x14ac:dyDescent="0.2">
      <c r="A37" s="25" t="s">
        <v>843</v>
      </c>
      <c r="B37" s="24" t="str">
        <f>VLOOKUP($A37,Questions!$A$2:$W$333,2,0)</f>
        <v>Do you provide logging for your solution's AI feature(s) that includes user, date, and action taken?*</v>
      </c>
      <c r="C37" s="28"/>
      <c r="D37" s="50"/>
      <c r="E37" s="190" t="str">
        <f>IF($C$18="No",'Auto Responses'!$A$6,IF($C37="Yes",VLOOKUP($A37,Questions!$A$2:$W$333,17,0)&amp;"",IF($C37="No",VLOOKUP($A37,Questions!$A$2:$W$333,16,0)&amp;"",VLOOKUP($A37,Questions!$A$2:$W$333,15,0)&amp;"")))</f>
        <v>Looking for the ability to audit AI feature(s) for a regulated data audit or incident response.</v>
      </c>
      <c r="F37" s="225" t="str">
        <f>VLOOKUP($A37,'Institution Evaluation'!$A$56:$E$346,5,0)&amp;""</f>
        <v/>
      </c>
      <c r="I37" s="44"/>
      <c r="J37" s="44"/>
    </row>
    <row r="38" spans="1:10" s="1" customFormat="1" ht="60" customHeight="1" x14ac:dyDescent="0.2">
      <c r="A38" s="25" t="s">
        <v>845</v>
      </c>
      <c r="B38" s="24" t="str">
        <f>VLOOKUP($A38,Questions!$A$2:$W$333,2,0)</f>
        <v>Please describe how you validate user inputs.</v>
      </c>
      <c r="C38" s="94"/>
      <c r="D38" s="50"/>
      <c r="E38" s="190" t="str">
        <f>IF($C$18="No",'Auto Responses'!$A$6,IF($C38="Yes",VLOOKUP($A38,Questions!$A$2:$W$333,17,0)&amp;"",IF($C38="No",VLOOKUP($A38,Questions!$A$2:$W$333,16,0)&amp;"",VLOOKUP($A38,Questions!$A$2:$W$333,15,0)&amp;"")))</f>
        <v>Looking for how the solution is checked for input anomalies, patterns, and malicious input rejection.</v>
      </c>
      <c r="F38" s="225" t="str">
        <f>VLOOKUP($A38,'Institution Evaluation'!$A$56:$E$346,5,0)&amp;""</f>
        <v/>
      </c>
      <c r="I38" s="44"/>
      <c r="J38" s="44"/>
    </row>
    <row r="39" spans="1:10" s="1" customFormat="1" ht="49.5" customHeight="1" thickBot="1" x14ac:dyDescent="0.25">
      <c r="A39" s="25" t="s">
        <v>846</v>
      </c>
      <c r="B39" s="24" t="str">
        <f>VLOOKUP($A39,Questions!$A$2:$W$333,2,0)</f>
        <v>Do you plan for and mitigate supply-chain risk related to your AI features?</v>
      </c>
      <c r="C39" s="28"/>
      <c r="D39" s="50"/>
      <c r="E39" s="190" t="str">
        <f>IF($C$18="No",'Auto Responses'!$A$6,IF($C39="Yes",VLOOKUP($A39,Questions!$A$2:$W$333,17,0)&amp;"",IF($C39="No",VLOOKUP($A39,Questions!$A$2:$W$333,16,0)&amp;"",VLOOKUP($A39,Questions!$A$2:$W$333,15,0)&amp;"")))</f>
        <v>Looking for SAST (Static Application Security Testing) and SBOM (Software Bill of Materials) attestations.</v>
      </c>
      <c r="F39" s="225" t="str">
        <f>VLOOKUP($A39,'Institution Evaluation'!$A$56:$E$346,5,0)&amp;""</f>
        <v/>
      </c>
      <c r="G39" s="272" t="s">
        <v>1545</v>
      </c>
      <c r="I39" s="44"/>
      <c r="J39" s="44"/>
    </row>
    <row r="40" spans="1:10" s="1" customFormat="1" ht="37.35" customHeight="1" thickBot="1" x14ac:dyDescent="0.25">
      <c r="A40" s="80" t="str">
        <f>VLOOKUP(LEFT($A41,4),'Auto Responses'!$N$4:$O$38,2,0)&amp;""</f>
        <v xml:space="preserve"> AI Machine Learning</v>
      </c>
      <c r="B40" s="30"/>
      <c r="C40" s="19" t="s">
        <v>1597</v>
      </c>
      <c r="D40" s="40" t="s">
        <v>72</v>
      </c>
      <c r="E40" s="40" t="s">
        <v>910</v>
      </c>
      <c r="F40" s="226" t="s">
        <v>911</v>
      </c>
      <c r="I40" s="44"/>
      <c r="J40" s="44"/>
    </row>
    <row r="41" spans="1:10" s="1" customFormat="1" ht="97.5" customHeight="1" x14ac:dyDescent="0.2">
      <c r="A41" s="25" t="s">
        <v>848</v>
      </c>
      <c r="B41" s="24" t="str">
        <f>VLOOKUP($A41,Questions!$A$2:$W$333,2,0)</f>
        <v>Do you separate ML training data from your ML solution data?*</v>
      </c>
      <c r="C41" s="28"/>
      <c r="D41" s="50"/>
      <c r="E41" s="190" t="str">
        <f>IF($C$18="No",'Auto Responses'!$A$6,IF($C$20="No",'Auto Responses'!$A$10,IF($C41="Yes",VLOOKUP($A41,Questions!$A$2:$W$333,17,0)&amp;"",IF($C41="No",VLOOKUP($A41,Questions!$A$2:$W$333,16,0)&amp;"",VLOOKUP($A41,Questions!$A$2:$W$333,15,0)&amp;""))))</f>
        <v>Looking for protection of training data.</v>
      </c>
      <c r="F41" s="225" t="str">
        <f>VLOOKUP($A41,'Institution Evaluation'!$A$56:$E$346,5,0)&amp;""</f>
        <v/>
      </c>
      <c r="I41" s="44"/>
      <c r="J41" s="44"/>
    </row>
    <row r="42" spans="1:10" s="1" customFormat="1" ht="74.25" customHeight="1" x14ac:dyDescent="0.2">
      <c r="A42" s="25" t="s">
        <v>850</v>
      </c>
      <c r="B42" s="24" t="str">
        <f>VLOOKUP($A42,Questions!$A$2:$W$333,2,0)</f>
        <v>Do you authenticate and verify your ML model's feedback?*</v>
      </c>
      <c r="C42" s="28"/>
      <c r="D42" s="50"/>
      <c r="E42" s="190" t="str">
        <f>IF($C$18="No",'Auto Responses'!$A$6,IF($C$20="No",'Auto Responses'!$A$10,IF($C42="Yes",VLOOKUP($A42,Questions!$A$2:$W$333,17,0)&amp;"",IF($C42="No",VLOOKUP($A42,Questions!$A$2:$W$333,16,0)&amp;"",VLOOKUP($A42,Questions!$A$2:$W$333,15,0)&amp;""))))</f>
        <v>Looking for authentication and verification of feedback of the ML model to address the risk of model skewing.</v>
      </c>
      <c r="F42" s="225" t="str">
        <f>VLOOKUP($A42,'Institution Evaluation'!$A$56:$E$346,5,0)&amp;""</f>
        <v/>
      </c>
      <c r="I42" s="44"/>
      <c r="J42" s="44"/>
    </row>
    <row r="43" spans="1:10" s="1" customFormat="1" ht="110.25" customHeight="1" x14ac:dyDescent="0.2">
      <c r="A43" s="25" t="s">
        <v>852</v>
      </c>
      <c r="B43" s="24" t="str">
        <f>VLOOKUP($A43,Questions!$A$2:$W$333,2,0)</f>
        <v>Is your ML training data vetted, validated, and verified before training the solution's AI model?</v>
      </c>
      <c r="C43" s="28"/>
      <c r="D43" s="50"/>
      <c r="E43" s="190" t="str">
        <f>IF($C$18="No",'Auto Responses'!$A$6,IF($C$20="No",'Auto Responses'!$A$10,IF($C43="Yes",VLOOKUP($A43,Questions!$A$2:$W$333,17,0)&amp;"",IF($C43="No",VLOOKUP($A43,Questions!$A$2:$W$333,16,0)&amp;"",VLOOKUP($A43,Questions!$A$2:$W$333,15,0)&amp;""))))</f>
        <v>Looking for policies/procedures about validating and verifying any data used to train the model through validation checks and employing multiple data labelers to validate the accuracy of the data labeling.</v>
      </c>
      <c r="F43" s="225" t="str">
        <f>VLOOKUP($A43,'Institution Evaluation'!$A$56:$E$346,5,0)&amp;""</f>
        <v/>
      </c>
      <c r="I43" s="44"/>
      <c r="J43" s="44"/>
    </row>
    <row r="44" spans="1:10" s="1" customFormat="1" ht="38.25" customHeight="1" x14ac:dyDescent="0.2">
      <c r="A44" s="25" t="s">
        <v>855</v>
      </c>
      <c r="B44" s="24" t="str">
        <f>VLOOKUP($A44,Questions!$A$2:$W$333,2,0)</f>
        <v>Is your ML training data monitored and audited?</v>
      </c>
      <c r="C44" s="28"/>
      <c r="D44" s="50"/>
      <c r="E44" s="190" t="str">
        <f>IF($C$18="No",'Auto Responses'!$A$6,IF($C$20="No",'Auto Responses'!$A$10,IF($C44="Yes",VLOOKUP($A44,Questions!$A$2:$W$333,17,0)&amp;"",IF($C44="No",VLOOKUP($A44,Questions!$A$2:$W$333,16,0)&amp;"",VLOOKUP($A44,Questions!$A$2:$W$333,15,0)&amp;""))))</f>
        <v>Looking for how you reduce the risk of compromising training data.</v>
      </c>
      <c r="F44" s="225" t="str">
        <f>VLOOKUP($A44,'Institution Evaluation'!$A$56:$E$346,5,0)&amp;""</f>
        <v/>
      </c>
      <c r="I44" s="44"/>
      <c r="J44" s="44"/>
    </row>
    <row r="45" spans="1:10" s="1" customFormat="1" ht="63" customHeight="1" x14ac:dyDescent="0.2">
      <c r="A45" s="25" t="s">
        <v>858</v>
      </c>
      <c r="B45" s="24" t="str">
        <f>VLOOKUP($A45,Questions!$A$2:$W$333,2,0)</f>
        <v>Have you limited access to your ML training data to only staff with an explicit business need?</v>
      </c>
      <c r="C45" s="28"/>
      <c r="D45" s="50"/>
      <c r="E45" s="190" t="str">
        <f>IF($C$18="No",'Auto Responses'!$A$6,IF($C$20="No",'Auto Responses'!$A$10,IF($C45="Yes",VLOOKUP($A45,Questions!$A$2:$W$333,17,0)&amp;"",IF($C45="No",VLOOKUP($A45,Questions!$A$2:$W$333,16,0)&amp;"",VLOOKUP($A45,Questions!$A$2:$W$333,15,0)&amp;""))))</f>
        <v>Looking for limited access to training data.</v>
      </c>
      <c r="F45" s="225" t="str">
        <f>VLOOKUP($A45,'Institution Evaluation'!$A$56:$E$346,5,0)&amp;""</f>
        <v/>
      </c>
      <c r="I45" s="44"/>
      <c r="J45" s="44"/>
    </row>
    <row r="46" spans="1:10" s="1" customFormat="1" ht="101.25" customHeight="1" x14ac:dyDescent="0.2">
      <c r="A46" s="25" t="s">
        <v>860</v>
      </c>
      <c r="B46" s="24" t="str">
        <f>VLOOKUP($A46,Questions!$A$2:$W$333,2,0)</f>
        <v>Have you implemented adversarial training or other model defense mechanisms to protect your ML-related features?</v>
      </c>
      <c r="C46" s="28"/>
      <c r="D46" s="50"/>
      <c r="E46" s="190" t="str">
        <f>IF($C$18="No",'Auto Responses'!$A$6,IF($C$20="No",'Auto Responses'!$A$10,IF($C46="Yes",VLOOKUP($A46,Questions!$A$2:$W$333,17,0)&amp;"",IF($C46="No",VLOOKUP($A46,Questions!$A$2:$W$333,16,0)&amp;"",VLOOKUP($A46,Questions!$A$2:$W$333,15,0)&amp;""))))</f>
        <v>Looking for adversarial training or models that incorporate other defense mechanisms.</v>
      </c>
      <c r="F46" s="225" t="str">
        <f>VLOOKUP($A46,'Institution Evaluation'!$A$56:$E$346,5,0)&amp;""</f>
        <v/>
      </c>
      <c r="I46" s="44"/>
      <c r="J46" s="44"/>
    </row>
    <row r="47" spans="1:10" s="1" customFormat="1" ht="102.75" customHeight="1" x14ac:dyDescent="0.2">
      <c r="A47" s="25" t="s">
        <v>862</v>
      </c>
      <c r="B47" s="24" t="str">
        <f>VLOOKUP($A47,Questions!$A$2:$W$333,2,0)</f>
        <v>Do you make your ML model transparent through documentation and log inputs and outputs?</v>
      </c>
      <c r="C47" s="28"/>
      <c r="D47" s="50"/>
      <c r="E47" s="190" t="str">
        <f>IF($C$18="No",'Auto Responses'!$A$6,IF($C$20="No",'Auto Responses'!$A$10,IF($C47="Yes",VLOOKUP($A47,Questions!$A$2:$W$333,17,0)&amp;"",IF($C47="No",VLOOKUP($A47,Questions!$A$2:$W$333,16,0)&amp;"",VLOOKUP($A47,Questions!$A$2:$W$333,15,0)&amp;""))))</f>
        <v>Looking for model transparency, logging of inputs and outputs, explainations for the model's predictions, and allowing the users to inspect the model's internal representations.</v>
      </c>
      <c r="F47" s="225" t="str">
        <f>VLOOKUP($A47,'Institution Evaluation'!$A$56:$E$346,5,0)&amp;""</f>
        <v/>
      </c>
      <c r="I47" s="44"/>
      <c r="J47" s="44"/>
    </row>
    <row r="48" spans="1:10" s="1" customFormat="1" ht="67.5" customHeight="1" thickBot="1" x14ac:dyDescent="0.25">
      <c r="A48" s="25" t="s">
        <v>865</v>
      </c>
      <c r="B48" s="24" t="str">
        <f>VLOOKUP($A48,Questions!$A$2:$W$333,2,0)</f>
        <v>Do you watermark your ML training data?</v>
      </c>
      <c r="C48" s="28"/>
      <c r="D48" s="50"/>
      <c r="E48" s="190" t="str">
        <f>IF($C$18="No",'Auto Responses'!$A$6,IF($C$20="No",'Auto Responses'!$A$10,IF($C48="Yes",VLOOKUP($A48,Questions!$A$2:$W$333,17,0)&amp;"",IF($C48="No",VLOOKUP($A48,Questions!$A$2:$W$333,16,0)&amp;"",VLOOKUP($A48,Questions!$A$2:$W$333,15,0)&amp;""))))</f>
        <v>Looking for watermarking of training data to aid in your incident response.</v>
      </c>
      <c r="F48" s="225" t="str">
        <f>VLOOKUP($A48,'Institution Evaluation'!$A$56:$E$346,5,0)&amp;""</f>
        <v/>
      </c>
      <c r="G48" s="272" t="s">
        <v>1545</v>
      </c>
      <c r="I48" s="44"/>
      <c r="J48" s="44"/>
    </row>
    <row r="49" spans="1:12" s="1" customFormat="1" ht="37.35" customHeight="1" thickBot="1" x14ac:dyDescent="0.25">
      <c r="A49" s="80" t="str">
        <f>VLOOKUP(LEFT($A50,4),'Auto Responses'!$N$4:$O$38,2,0)&amp;""</f>
        <v xml:space="preserve"> AI Large Language Model (LLM)</v>
      </c>
      <c r="B49" s="30"/>
      <c r="C49" s="19" t="s">
        <v>1597</v>
      </c>
      <c r="D49" s="40" t="s">
        <v>72</v>
      </c>
      <c r="E49" s="40" t="s">
        <v>910</v>
      </c>
      <c r="F49" s="226" t="s">
        <v>911</v>
      </c>
      <c r="I49" s="44"/>
      <c r="J49" s="44"/>
    </row>
    <row r="50" spans="1:12" s="1" customFormat="1" ht="60" customHeight="1" x14ac:dyDescent="0.2">
      <c r="A50" s="25" t="s">
        <v>867</v>
      </c>
      <c r="B50" s="24" t="str">
        <f>VLOOKUP($A50,Questions!$A$2:$W$333,2,0)</f>
        <v>Do you limit your solution's LLM privileges by default?*</v>
      </c>
      <c r="C50" s="28"/>
      <c r="D50" s="50"/>
      <c r="E50" s="190" t="str">
        <f>IF($C$18="No",'Auto Responses'!$A$6,IF($C$21="No",'Auto Responses'!$A$11,IF($C50="Yes",VLOOKUP($A50,Questions!$A$2:$W$333,17,0)&amp;"",IF($C50="No",VLOOKUP($A50,Questions!$A$2:$W$333,16,0)&amp;"",VLOOKUP($A50,Questions!$A$2:$W$333,15,0)&amp;""))))</f>
        <v>Looking for the LLM tool's privileges and permissions with consideration of the principle of least privilege.</v>
      </c>
      <c r="F50" s="225" t="str">
        <f>VLOOKUP($A50,'Institution Evaluation'!$A$56:$E$346,5,0)&amp;""</f>
        <v/>
      </c>
      <c r="I50" s="44"/>
      <c r="J50" s="44"/>
    </row>
    <row r="51" spans="1:12" s="1" customFormat="1" ht="102.75" customHeight="1" x14ac:dyDescent="0.2">
      <c r="A51" s="25" t="s">
        <v>868</v>
      </c>
      <c r="B51" s="24" t="str">
        <f>VLOOKUP($A51,Questions!$A$2:$W$333,2,0)</f>
        <v>Is your LLM training data vetted, validated, and verified before training the solution's AI model?*</v>
      </c>
      <c r="C51" s="28"/>
      <c r="D51" s="50"/>
      <c r="E51" s="190" t="str">
        <f>IF($C$18="No",'Auto Responses'!$A$6,IF($C$21="No",'Auto Responses'!$A$11,IF($C51="Yes",VLOOKUP($A51,Questions!$A$2:$W$333,17,0)&amp;"",IF($C51="No",VLOOKUP($A51,Questions!$A$2:$W$333,16,0)&amp;"",VLOOKUP($A51,Questions!$A$2:$W$333,15,0)&amp;""))))</f>
        <v>Looking for policies/procedures for validating and verifying any data used to train the model through validation checks and employing multiple data labelers to validate the accuracy of the data labeling.</v>
      </c>
      <c r="F51" s="225" t="str">
        <f>VLOOKUP($A51,'Institution Evaluation'!$A$56:$E$346,5,0)&amp;""</f>
        <v/>
      </c>
      <c r="I51" s="44"/>
      <c r="J51" s="44"/>
    </row>
    <row r="52" spans="1:12" s="1" customFormat="1" ht="75.75" customHeight="1" x14ac:dyDescent="0.2">
      <c r="A52" s="25" t="s">
        <v>870</v>
      </c>
      <c r="B52" s="24" t="str">
        <f>VLOOKUP($A52,Questions!$A$2:$W$333,2,0)</f>
        <v>Do any actions taken by your solution's LLM features or plugins require human intervention?*</v>
      </c>
      <c r="C52" s="28"/>
      <c r="D52" s="50"/>
      <c r="E52" s="190" t="str">
        <f>IF($C$18="No",'Auto Responses'!$A$6,IF($C$21="No",'Auto Responses'!$A$11,IF($C52="Yes",VLOOKUP($A52,Questions!$A$2:$W$333,17,0)&amp;"",IF($C52="No",VLOOKUP($A52,Questions!$A$2:$W$333,16,0)&amp;"",VLOOKUP($A52,Questions!$A$2:$W$333,15,0)&amp;""))))</f>
        <v xml:space="preserve">Looking for human intervention prior to LLM feature actions to mitigate permissions issues and unauthorized actions. </v>
      </c>
      <c r="F52" s="225" t="str">
        <f>VLOOKUP($A52,'Institution Evaluation'!$A$56:$E$346,5,0)&amp;""</f>
        <v/>
      </c>
      <c r="I52" s="44"/>
      <c r="J52" s="44"/>
    </row>
    <row r="53" spans="1:12" s="1" customFormat="1" ht="67.5" customHeight="1" x14ac:dyDescent="0.2">
      <c r="A53" s="25" t="s">
        <v>872</v>
      </c>
      <c r="B53" s="24" t="str">
        <f>VLOOKUP($A53,Questions!$A$2:$W$333,2,0)</f>
        <v>Do you limit multiple LLM model plugins being called as part of a single input?*</v>
      </c>
      <c r="C53" s="28"/>
      <c r="D53" s="50"/>
      <c r="E53" s="190" t="str">
        <f>IF($C$18="No",'Auto Responses'!$A$6,IF($C$21="No",'Auto Responses'!$A$11,IF($C53="Yes",VLOOKUP($A53,Questions!$A$2:$W$333,17,0)&amp;"",IF($C53="No",VLOOKUP($A53,Questions!$A$2:$W$333,16,0)&amp;"",VLOOKUP($A53,Questions!$A$2:$W$333,15,0)&amp;""))))</f>
        <v>Looking for a limitation of plugins called per request to help limit data leakage and privilege escalation.</v>
      </c>
      <c r="F53" s="225" t="str">
        <f>VLOOKUP($A53,'Institution Evaluation'!$A$56:$E$346,5,0)&amp;""</f>
        <v/>
      </c>
      <c r="I53" s="44"/>
      <c r="J53" s="44"/>
    </row>
    <row r="54" spans="1:12" s="1" customFormat="1" ht="49.5" customHeight="1" x14ac:dyDescent="0.2">
      <c r="A54" s="25" t="s">
        <v>874</v>
      </c>
      <c r="B54" s="24" t="str">
        <f>VLOOKUP($A54,Questions!$A$2:$W$333,2,0)</f>
        <v>Do you limit your solution's LLM resource use per request, per step, and per action?</v>
      </c>
      <c r="C54" s="28"/>
      <c r="D54" s="50"/>
      <c r="E54" s="190" t="str">
        <f>IF($C$18="No",'Auto Responses'!$A$6,IF($C$21="No",'Auto Responses'!$A$11,IF($C54="Yes",VLOOKUP($A54,Questions!$A$2:$W$333,17,0)&amp;"",IF($C54="No",VLOOKUP($A54,Questions!$A$2:$W$333,16,0)&amp;"",VLOOKUP($A54,Questions!$A$2:$W$333,15,0)&amp;""))))</f>
        <v>Looking for resource use limits to mitigate denial of service (DoS) attacks.</v>
      </c>
      <c r="F54" s="225" t="str">
        <f>VLOOKUP($A54,'Institution Evaluation'!$A$56:$E$346,5,0)&amp;""</f>
        <v/>
      </c>
      <c r="I54" s="44"/>
      <c r="J54" s="44"/>
    </row>
    <row r="55" spans="1:12" s="1" customFormat="1" ht="55.5" customHeight="1" x14ac:dyDescent="0.2">
      <c r="A55" s="25" t="s">
        <v>876</v>
      </c>
      <c r="B55" s="24" t="str">
        <f>VLOOKUP($A55,Questions!$A$2:$W$333,2,0)</f>
        <v>Do you leverage LLM model tuning or other model validation mechanisms?</v>
      </c>
      <c r="C55" s="28"/>
      <c r="D55" s="50"/>
      <c r="E55" s="190" t="str">
        <f>IF($C$18="No",'Auto Responses'!$A$6,IF($C$21="No",'Auto Responses'!$A$11,IF($C55="Yes",VLOOKUP($A55,Questions!$A$2:$W$333,17,0)&amp;"",IF($C55="No",VLOOKUP($A55,Questions!$A$2:$W$333,16,0)&amp;"",VLOOKUP($A55,Questions!$A$2:$W$333,15,0)&amp;""))))</f>
        <v>Looking for fact-checking and accuracy tuning of the LLM outputs.</v>
      </c>
      <c r="F55" s="225" t="str">
        <f>VLOOKUP($A55,'Institution Evaluation'!$A$56:$E$346,5,0)&amp;""</f>
        <v/>
      </c>
      <c r="G55" s="272" t="s">
        <v>1545</v>
      </c>
      <c r="I55" s="44"/>
      <c r="J55" s="44"/>
    </row>
    <row r="56" spans="1:12" s="1" customFormat="1" ht="33" customHeight="1" x14ac:dyDescent="0.2">
      <c r="A56" s="306" t="s">
        <v>1607</v>
      </c>
      <c r="C56" s="14"/>
      <c r="D56" s="15"/>
      <c r="E56" s="273" t="s">
        <v>1546</v>
      </c>
      <c r="F56" s="222"/>
      <c r="G56" s="222"/>
      <c r="I56" s="44"/>
      <c r="J56" s="44"/>
    </row>
    <row r="57" spans="1:12" s="1" customFormat="1" ht="15" hidden="1" customHeight="1" x14ac:dyDescent="0.2">
      <c r="A57"/>
      <c r="C57" s="14"/>
      <c r="D57" s="15"/>
      <c r="E57" s="16"/>
      <c r="F57" s="222"/>
      <c r="G57" s="222"/>
      <c r="I57" s="44"/>
      <c r="J57" s="44"/>
    </row>
    <row r="58" spans="1:12" ht="15" hidden="1" customHeight="1" x14ac:dyDescent="0.2">
      <c r="A58" s="1"/>
      <c r="B58" s="14"/>
      <c r="C58" s="88"/>
      <c r="D58" s="16"/>
      <c r="E58" s="1"/>
      <c r="F58" s="222"/>
      <c r="G58" s="222"/>
      <c r="H58" s="44"/>
      <c r="I58" s="1"/>
      <c r="J58" s="1"/>
      <c r="L58"/>
    </row>
    <row r="59" spans="1:12" ht="0" hidden="1" customHeight="1" x14ac:dyDescent="0.2">
      <c r="A59" s="25" t="e">
        <f>#REF!</f>
        <v>#REF!</v>
      </c>
    </row>
    <row r="60" spans="1:12" ht="0" hidden="1" customHeight="1" x14ac:dyDescent="0.2">
      <c r="A60" s="25" t="e">
        <f>#REF!</f>
        <v>#REF!</v>
      </c>
    </row>
    <row r="61" spans="1:12" ht="0" hidden="1" customHeight="1" x14ac:dyDescent="0.2">
      <c r="A61" s="25" t="e">
        <f>#REF!</f>
        <v>#REF!</v>
      </c>
    </row>
    <row r="62" spans="1:12" ht="0" hidden="1" customHeight="1" x14ac:dyDescent="0.2">
      <c r="A62" s="25" t="e">
        <f>#REF!</f>
        <v>#REF!</v>
      </c>
    </row>
    <row r="63" spans="1:12" ht="0" hidden="1" customHeight="1" x14ac:dyDescent="0.2">
      <c r="A63" s="25" t="e">
        <f>#REF!</f>
        <v>#REF!</v>
      </c>
    </row>
    <row r="64" spans="1:12" ht="0" hidden="1" customHeight="1" x14ac:dyDescent="0.2">
      <c r="A64" s="25" t="e">
        <f>#REF!</f>
        <v>#REF!</v>
      </c>
    </row>
    <row r="65" spans="1:1" ht="0" hidden="1" customHeight="1" x14ac:dyDescent="0.2">
      <c r="A65" s="25" t="e">
        <f>#REF!</f>
        <v>#REF!</v>
      </c>
    </row>
    <row r="1048576" ht="6" customHeight="1" x14ac:dyDescent="0.2"/>
  </sheetData>
  <dataValidations count="3">
    <dataValidation allowBlank="1" showInputMessage="1" showErrorMessage="1" promptTitle="Warning!" prompt="The HECVAT is built using a number of complex formulas. Editing this cell can break the functionality of the tool. " sqref="C2 E17:F55 D17 C17 C19 D19 D22 C22 D28 C28 C34 D34 C40 D40 C49 D49 C5:F12 F2 F3 E2 E3 D2 D3 B2:B56 A3:A56"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C3640CB-DA36-4094-8E52-220F93F2F0F1}">
          <x14:formula1>
            <xm:f>'Auto Responses'!$J$3:$J$4</xm:f>
          </x14:formula1>
          <xm:sqref>C20:C21 C50:C55 C41:C48 C39 C35:C37 C29:C33 C27 C23:C25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53" customWidth="1"/>
    <col min="6" max="6" width="30.69921875" style="219" customWidth="1"/>
    <col min="7" max="7" width="18.09765625" style="1" customWidth="1"/>
    <col min="8" max="8" width="18.09765625" style="44" hidden="1" customWidth="1"/>
    <col min="9" max="10" width="18.09765625" style="1" hidden="1" customWidth="1"/>
    <col min="11" max="11" width="6.59765625" style="1" hidden="1" customWidth="1"/>
    <col min="12" max="16384" width="6.59765625" hidden="1"/>
  </cols>
  <sheetData>
    <row r="1" spans="1:9" ht="0" hidden="1" customHeight="1" x14ac:dyDescent="0.2">
      <c r="A1" t="s">
        <v>1544</v>
      </c>
    </row>
    <row r="2" spans="1:9" ht="36" customHeight="1" x14ac:dyDescent="0.2">
      <c r="A2" s="191" t="s">
        <v>1471</v>
      </c>
      <c r="B2" s="191"/>
      <c r="C2" s="192"/>
      <c r="D2" s="191"/>
      <c r="E2" s="193"/>
      <c r="F2" s="220" t="str">
        <f>'Auto Responses'!$A$36</f>
        <v>Version 4.03</v>
      </c>
    </row>
    <row r="3" spans="1:9" s="1" customFormat="1" ht="29.1" customHeight="1" x14ac:dyDescent="0.2">
      <c r="A3" s="46" t="s">
        <v>1002</v>
      </c>
      <c r="B3" s="95"/>
      <c r="C3" s="83">
        <f>'START HERE'!$C$3</f>
        <v>0</v>
      </c>
      <c r="D3" s="45"/>
      <c r="E3" s="45"/>
      <c r="F3" s="67"/>
      <c r="H3" s="44"/>
    </row>
    <row r="4" spans="1:9" s="1" customFormat="1" ht="36" customHeight="1" x14ac:dyDescent="0.2">
      <c r="A4" s="17" t="s">
        <v>927</v>
      </c>
      <c r="B4" s="18"/>
      <c r="C4" s="19"/>
      <c r="D4" s="20"/>
      <c r="E4" s="21"/>
      <c r="F4" s="21"/>
      <c r="H4" s="44"/>
    </row>
    <row r="5" spans="1:9"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9"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9"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9" s="1" customFormat="1" ht="19.5" customHeight="1" x14ac:dyDescent="0.2">
      <c r="A8" s="57" t="str">
        <f>HLOOKUP($A$4,'Auto Responses'!$D$2:$D$8,5,0)&amp;""</f>
        <v>4. DO NOT complete any fields in the "Evaluation" sheets or the "Analyst Notes" column.</v>
      </c>
      <c r="B8" s="22"/>
      <c r="C8" s="84"/>
      <c r="D8" s="22"/>
      <c r="E8" s="22"/>
      <c r="F8" s="298"/>
      <c r="I8" s="44"/>
    </row>
    <row r="9" spans="1:9" s="1" customFormat="1" ht="19.5" customHeight="1" x14ac:dyDescent="0.2">
      <c r="A9" s="57" t="str">
        <f>HLOOKUP($A$4,'Auto Responses'!$D$2:$D$8,6,0)&amp;""</f>
        <v>5. Return the completed file to institutions.</v>
      </c>
      <c r="B9" s="22"/>
      <c r="C9" s="84"/>
      <c r="D9" s="22"/>
      <c r="E9" s="22"/>
      <c r="F9" s="298"/>
      <c r="I9" s="44"/>
    </row>
    <row r="10" spans="1:9"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9" s="1" customFormat="1" ht="19.5" customHeight="1" x14ac:dyDescent="0.2">
      <c r="A11" s="281" t="str">
        <f>HLOOKUP($A$4,'Auto Responses'!$D$2:$D$9,8,0)&amp;""</f>
        <v>For full instructions, please visit educause.edu/HECVAT</v>
      </c>
      <c r="B11" s="22"/>
      <c r="C11" s="84"/>
      <c r="D11" s="22"/>
      <c r="E11" s="22"/>
      <c r="F11" s="299"/>
      <c r="I11" s="44"/>
    </row>
    <row r="12" spans="1:9" s="1" customFormat="1" ht="36" customHeight="1" x14ac:dyDescent="0.2">
      <c r="A12" s="80" t="str">
        <f>VLOOKUP(LEFT($A13,4),'Auto Responses'!$N$4:$O$38,2,0)&amp;""</f>
        <v xml:space="preserve"> General Information</v>
      </c>
      <c r="B12" s="18"/>
      <c r="C12" s="19" t="s">
        <v>1597</v>
      </c>
      <c r="D12" s="97"/>
      <c r="E12" s="98"/>
      <c r="F12" s="98"/>
      <c r="H12" s="44"/>
    </row>
    <row r="13" spans="1:9" s="1" customFormat="1" ht="22.35" customHeight="1" x14ac:dyDescent="0.2">
      <c r="A13" s="25" t="s">
        <v>21</v>
      </c>
      <c r="B13" s="96" t="str">
        <f>VLOOKUP($A13,Questions!$A$2:$W$333,2,0)&amp;""</f>
        <v>Solution Provider Name</v>
      </c>
      <c r="C13" s="93" t="str">
        <f>VLOOKUP($A13,'START HERE'!$A$13:$C$21,3,0)&amp;""</f>
        <v/>
      </c>
      <c r="D13" s="45"/>
      <c r="E13" s="45"/>
      <c r="F13" s="67"/>
      <c r="H13" s="44"/>
    </row>
    <row r="14" spans="1:9" s="1" customFormat="1" ht="22.35" customHeight="1" x14ac:dyDescent="0.2">
      <c r="A14" s="25" t="s">
        <v>24</v>
      </c>
      <c r="B14" s="96" t="str">
        <f>VLOOKUP($A14,Questions!$A$2:$W$333,2,0)&amp;""</f>
        <v>Solution Name</v>
      </c>
      <c r="C14" s="93" t="str">
        <f>VLOOKUP($A14,'START HERE'!$A$13:$C$21,3,0)&amp;""</f>
        <v/>
      </c>
      <c r="D14" s="45"/>
      <c r="E14" s="45"/>
      <c r="F14" s="67"/>
      <c r="H14" s="44"/>
    </row>
    <row r="15" spans="1:9" s="1" customFormat="1" ht="22.35" customHeight="1" x14ac:dyDescent="0.2">
      <c r="A15" s="25" t="s">
        <v>25</v>
      </c>
      <c r="B15" s="96" t="str">
        <f>VLOOKUP($A15,Questions!$A$2:$W$333,2,0)&amp;""</f>
        <v>Solution Description</v>
      </c>
      <c r="C15" s="93" t="str">
        <f>VLOOKUP($A15,'START HERE'!$A$13:$C$21,3,0)&amp;""</f>
        <v/>
      </c>
      <c r="D15" s="45"/>
      <c r="E15" s="45"/>
      <c r="F15" s="67"/>
      <c r="H15" s="44"/>
    </row>
    <row r="16" spans="1:9" s="1" customFormat="1" ht="22.35" customHeight="1" x14ac:dyDescent="0.2">
      <c r="A16" s="25" t="s">
        <v>30</v>
      </c>
      <c r="B16" s="96" t="str">
        <f>VLOOKUP($A16,Questions!$A$2:$W$333,2,0)&amp;""</f>
        <v>Country of Company Headquarters</v>
      </c>
      <c r="C16" s="93" t="str">
        <f>VLOOKUP($A16,'START HERE'!$A$13:$C$21,3,0)&amp;""</f>
        <v/>
      </c>
      <c r="D16" s="45"/>
      <c r="E16" s="45"/>
      <c r="F16" s="67"/>
      <c r="H16" s="44"/>
    </row>
    <row r="17" spans="1:8" s="1" customFormat="1" ht="22.35" customHeight="1" x14ac:dyDescent="0.2">
      <c r="A17" s="25" t="s">
        <v>32</v>
      </c>
      <c r="B17" s="96" t="str">
        <f>VLOOKUP($A17,Questions!$A$2:$W$333,2,0)&amp;""</f>
        <v>Employee Work Locations (all)</v>
      </c>
      <c r="C17" s="93" t="str">
        <f>VLOOKUP($A17,'START HERE'!$A$13:$C$21,3,0)&amp;""</f>
        <v/>
      </c>
      <c r="D17" s="45"/>
      <c r="E17" s="45"/>
      <c r="F17" s="67"/>
      <c r="H17" s="44"/>
    </row>
    <row r="18" spans="1:8" s="1" customFormat="1" ht="37.35" customHeight="1" thickBot="1" x14ac:dyDescent="0.25">
      <c r="A18" s="80" t="str">
        <f>VLOOKUP(LEFT($A19,4),'Auto Responses'!$N$4:$O$38,2,0)&amp;""</f>
        <v xml:space="preserve"> Required Questions</v>
      </c>
      <c r="B18" s="30"/>
      <c r="C18" s="19" t="s">
        <v>1597</v>
      </c>
      <c r="D18" s="40" t="s">
        <v>72</v>
      </c>
      <c r="E18" s="40" t="s">
        <v>910</v>
      </c>
      <c r="F18" s="227" t="s">
        <v>911</v>
      </c>
      <c r="H18" s="44"/>
    </row>
    <row r="19" spans="1:8" s="1" customFormat="1" ht="38.25" customHeight="1" x14ac:dyDescent="0.2">
      <c r="A19" s="25" t="s">
        <v>58</v>
      </c>
      <c r="B19" s="24" t="str">
        <f>VLOOKUP($A19,Questions!$A$2:$W$333,2,0)</f>
        <v>Does your solution have AI features, or are there plans to implement AI features in the next 12 months?</v>
      </c>
      <c r="C19" s="89" t="str">
        <f>VLOOKUP($A19,'START HERE'!$A$23:$F$36,3,0)&amp;""</f>
        <v/>
      </c>
      <c r="D19" s="51" t="str">
        <f>VLOOKUP($A19,'START HERE'!$A$23:$F$36,4,0)&amp;""</f>
        <v/>
      </c>
      <c r="E19" s="29" t="str">
        <f>IF($C19="Yes",VLOOKUP($A19,Questions!$A$2:$W$333,17,0)&amp;"",IF($C19="No",VLOOKUP($A19,Questions!$A$2:$W$333,16,0)&amp;"",VLOOKUP($A19,Questions!$A$2:$W$333,15,0)&amp;""))</f>
        <v/>
      </c>
      <c r="F19" s="228" t="str">
        <f>VLOOKUP($A19,'START HERE'!$A$23:$F$36,6,0)&amp;""</f>
        <v/>
      </c>
      <c r="H19" s="44"/>
    </row>
    <row r="20" spans="1:8" s="1" customFormat="1" ht="50.25" customHeight="1" x14ac:dyDescent="0.2">
      <c r="A20" s="25" t="s">
        <v>61</v>
      </c>
      <c r="B20" s="24" t="str">
        <f>VLOOKUP($A20,Questions!$A$2:$W$333,2,0)</f>
        <v>Does your solution process protected health information (PHI) or any data covered by the Health Insurance Portability and Accountability Act (HIPAA)?</v>
      </c>
      <c r="C20" s="89" t="str">
        <f>VLOOKUP($A20,'START HERE'!$A$23:$F$36,3,0)&amp;""</f>
        <v/>
      </c>
      <c r="D20" s="51" t="str">
        <f>VLOOKUP($A20,'START HERE'!$A$23:$F$36,4,0)&amp;""</f>
        <v/>
      </c>
      <c r="E20" s="29" t="str">
        <f>IF($C20="Yes",VLOOKUP($A20,Questions!$A$2:$W$333,17,0)&amp;"",IF($C20="No",VLOOKUP($A20,Questions!$A$2:$W$333,16,0)&amp;"",VLOOKUP($A20,Questions!$A$2:$W$333,15,0)&amp;""))</f>
        <v>Answer "yes" if your solution handles personal health information (PHI), either directly or via a third party.</v>
      </c>
      <c r="F20" s="228" t="str">
        <f>VLOOKUP($A20,'START HERE'!$A$23:$F$36,6,0)&amp;""</f>
        <v/>
      </c>
      <c r="H20" s="44"/>
    </row>
    <row r="21" spans="1:8" s="1" customFormat="1" ht="56.25" customHeight="1" x14ac:dyDescent="0.2">
      <c r="A21" s="25" t="s">
        <v>64</v>
      </c>
      <c r="B21" s="24" t="str">
        <f>VLOOKUP($A21,Questions!$A$2:$W$333,2,0)</f>
        <v>Is the solution designed to process, store, or transmit credit card information?</v>
      </c>
      <c r="C21" s="89" t="str">
        <f>VLOOKUP($A21,'START HERE'!$A$23:$F$36,3,0)&amp;""</f>
        <v/>
      </c>
      <c r="D21" s="51" t="str">
        <f>VLOOKUP($A21,'START HERE'!$A$23:$F$36,4,0)&amp;""</f>
        <v/>
      </c>
      <c r="E21" s="29" t="str">
        <f>IF($C21="Yes",VLOOKUP($A21,Questions!$A$2:$W$333,17,0)&amp;"",IF($C21="No",VLOOKUP($A21,Questions!$A$2:$W$333,16,0)&amp;"",VLOOKUP($A21,Questions!$A$2:$W$333,15,0)&amp;""))</f>
        <v>Answer yes if your solution handles PCI (credit card) information, either directly or via a third party.</v>
      </c>
      <c r="F21" s="228" t="str">
        <f>VLOOKUP($A21,'START HERE'!$A$23:$F$36,6,0)&amp;""</f>
        <v/>
      </c>
      <c r="H21" s="44"/>
    </row>
    <row r="22" spans="1:8" s="1" customFormat="1" ht="56.25" customHeight="1" thickBot="1" x14ac:dyDescent="0.25">
      <c r="A22" s="25" t="s">
        <v>1031</v>
      </c>
      <c r="B22" s="24" t="str">
        <f>VLOOKUP($A22,Questions!$A$2:$W$333,2,0)</f>
        <v>Does your solution have access to personal or institutional data?</v>
      </c>
      <c r="C22" s="89" t="str">
        <f>VLOOKUP($A22,'START HERE'!$A$23:$F$36,3,0)&amp;""</f>
        <v/>
      </c>
      <c r="D22" s="51" t="str">
        <f>VLOOKUP($A22,'START HERE'!$A$23:$F$36,4,0)&amp;""</f>
        <v/>
      </c>
      <c r="E22" s="29" t="str">
        <f>IF($C22="Yes",VLOOKUP($A22,Questions!$A$2:$W$333,17,0)&amp;"",IF($C22="No",VLOOKUP($A22,Questions!$A$2:$W$333,16,0)&amp;"",VLOOKUP($A22,Questions!$A$2:$W$333,15,0)&amp;""))</f>
        <v>This includes patient data, student data, employment data, human research data, financial data, etc.</v>
      </c>
      <c r="F22" s="228" t="str">
        <f>VLOOKUP($A22,'START HERE'!$A$23:$F$36,6,0)&amp;""</f>
        <v/>
      </c>
      <c r="G22" s="272" t="s">
        <v>1545</v>
      </c>
      <c r="H22" s="44"/>
    </row>
    <row r="23" spans="1:8" s="1" customFormat="1" ht="37.35" customHeight="1" thickBot="1" x14ac:dyDescent="0.25">
      <c r="A23" s="80" t="str">
        <f>VLOOKUP(LEFT($A24,4),'Auto Responses'!$N$4:$O$38,2,0)&amp;""</f>
        <v xml:space="preserve"> General Privacy</v>
      </c>
      <c r="B23" s="30"/>
      <c r="C23" s="19" t="s">
        <v>1597</v>
      </c>
      <c r="D23" s="40" t="s">
        <v>72</v>
      </c>
      <c r="E23" s="40" t="s">
        <v>910</v>
      </c>
      <c r="F23" s="226" t="s">
        <v>911</v>
      </c>
      <c r="H23" s="44"/>
    </row>
    <row r="24" spans="1:8" s="1" customFormat="1" ht="29.25" customHeight="1" x14ac:dyDescent="0.2">
      <c r="A24" s="25" t="s">
        <v>919</v>
      </c>
      <c r="B24" s="24" t="str">
        <f>VLOOKUP($A24,Questions!$A$2:$W$333,2,0)</f>
        <v>Does your solution process FERPA-related data?</v>
      </c>
      <c r="C24" s="28"/>
      <c r="D24" s="52"/>
      <c r="E24" s="29" t="str">
        <f>IF($C24="Yes",VLOOKUP($A24,Questions!$A$2:$W$333,17,0)&amp;"",IF($C24="No",VLOOKUP($A24,Questions!$A$2:$W$333,16,0)&amp;"",VLOOKUP($A24,Questions!$A$2:$W$333,15,0)&amp;""))</f>
        <v/>
      </c>
      <c r="F24" s="228" t="str">
        <f>VLOOKUP($A24,'Privacy Analyst Evaluation'!$A$46:$E$120,5,0)&amp;""</f>
        <v/>
      </c>
      <c r="H24" s="44"/>
    </row>
    <row r="25" spans="1:8" s="1" customFormat="1" ht="27" customHeight="1" x14ac:dyDescent="0.2">
      <c r="A25" s="25" t="s">
        <v>920</v>
      </c>
      <c r="B25" s="24" t="str">
        <f>VLOOKUP($A25,Questions!$A$2:$W$333,2,0)</f>
        <v>Does your solution process GDPR-related or PIPL-related data?</v>
      </c>
      <c r="C25" s="28"/>
      <c r="D25" s="52"/>
      <c r="E25" s="29" t="str">
        <f>IF($C25="Yes",VLOOKUP($A25,Questions!$A$2:$W$333,17,0)&amp;"",IF($C25="No",VLOOKUP($A25,Questions!$A$2:$W$333,16,0)&amp;"",VLOOKUP($A25,Questions!$A$2:$W$333,15,0)&amp;""))</f>
        <v/>
      </c>
      <c r="F25" s="228" t="str">
        <f>VLOOKUP($A25,'Privacy Analyst Evaluation'!$A$46:$E$120,5,0)&amp;""</f>
        <v/>
      </c>
      <c r="H25" s="44"/>
    </row>
    <row r="26" spans="1:8" s="1" customFormat="1" ht="35.25" customHeight="1" x14ac:dyDescent="0.2">
      <c r="A26" s="25" t="s">
        <v>921</v>
      </c>
      <c r="B26" s="24" t="str">
        <f>VLOOKUP($A26,Questions!$A$2:$W$333,2,0)</f>
        <v>Does your solution process personal data regulated by state law(s) (e.g., CCPA)?</v>
      </c>
      <c r="C26" s="28"/>
      <c r="D26" s="52"/>
      <c r="E26" s="29" t="str">
        <f>IF($C26="Yes",VLOOKUP($A26,Questions!$A$2:$W$333,17,0)&amp;"",IF($C26="No",VLOOKUP($A26,Questions!$A$2:$W$333,16,0)&amp;"",VLOOKUP($A26,Questions!$A$2:$W$333,15,0)&amp;""))</f>
        <v/>
      </c>
      <c r="F26" s="228" t="str">
        <f>VLOOKUP($A26,'Privacy Analyst Evaluation'!$A$46:$E$120,5,0)&amp;""</f>
        <v/>
      </c>
      <c r="H26" s="44"/>
    </row>
    <row r="27" spans="1:8" s="1" customFormat="1" ht="39" customHeight="1" x14ac:dyDescent="0.2">
      <c r="A27" s="25" t="s">
        <v>922</v>
      </c>
      <c r="B27" s="24" t="str">
        <f>VLOOKUP($A27,Questions!$A$2:$W$333,2,0)</f>
        <v>Does your solution process user-provided data that may contain regulated information?</v>
      </c>
      <c r="C27" s="28"/>
      <c r="D27" s="52"/>
      <c r="E27" s="29" t="str">
        <f>IF($C27="Yes",VLOOKUP($A27,Questions!$A$2:$W$333,17,0)&amp;"",IF($C27="No",VLOOKUP($A27,Questions!$A$2:$W$333,16,0)&amp;"",VLOOKUP($A27,Questions!$A$2:$W$333,15,0)&amp;""))</f>
        <v/>
      </c>
      <c r="F27" s="228" t="str">
        <f>VLOOKUP($A27,'Privacy Analyst Evaluation'!$A$46:$E$120,5,0)&amp;""</f>
        <v/>
      </c>
      <c r="H27" s="44"/>
    </row>
    <row r="28" spans="1:8" s="1" customFormat="1" ht="27.75" customHeight="1" thickBot="1" x14ac:dyDescent="0.25">
      <c r="A28" s="25" t="s">
        <v>923</v>
      </c>
      <c r="B28" s="24" t="str">
        <f>VLOOKUP($A28,Questions!$A$2:$W$333,2,0)</f>
        <v>Web Link to Product/Service Privacy Notice</v>
      </c>
      <c r="C28" s="93"/>
      <c r="D28" s="26"/>
      <c r="E28" s="29" t="str">
        <f>IF($C28="Yes",VLOOKUP($A28,Questions!$A$2:$W$333,17,0)&amp;"",IF($C28="No",VLOOKUP($A28,Questions!$A$2:$W$333,16,0)&amp;"",VLOOKUP($A28,Questions!$A$2:$W$333,15,0)&amp;""))</f>
        <v/>
      </c>
      <c r="F28" s="228" t="str">
        <f>VLOOKUP($A28,'Privacy Analyst Evaluation'!$A$46:$E$120,5,0)&amp;""</f>
        <v/>
      </c>
      <c r="G28" s="272" t="s">
        <v>1545</v>
      </c>
      <c r="H28" s="44"/>
    </row>
    <row r="29" spans="1:8" s="1" customFormat="1" ht="37.35" customHeight="1" thickBot="1" x14ac:dyDescent="0.25">
      <c r="A29" s="80" t="str">
        <f>VLOOKUP(LEFT($A30,4),'Auto Responses'!$N$4:$O$38,2,0)&amp;""</f>
        <v xml:space="preserve"> Privacy-Specific Company Details</v>
      </c>
      <c r="B29" s="30"/>
      <c r="C29" s="19" t="s">
        <v>1597</v>
      </c>
      <c r="D29" s="40" t="s">
        <v>72</v>
      </c>
      <c r="E29" s="40" t="s">
        <v>910</v>
      </c>
      <c r="F29" s="226" t="s">
        <v>911</v>
      </c>
      <c r="H29" s="44"/>
    </row>
    <row r="30" spans="1:8" s="1" customFormat="1" ht="78" customHeight="1" x14ac:dyDescent="0.2">
      <c r="A30" s="25" t="s">
        <v>720</v>
      </c>
      <c r="B30" s="24" t="str">
        <f>VLOOKUP($A30,Questions!$A$2:$W$333,2,0)</f>
        <v>Have you had a personal data breach in the past three years that involved reporting to a governmental agency, notice to individuals (including voluntary notice), or notice to another organization or institution?*</v>
      </c>
      <c r="C30" s="28"/>
      <c r="D30" s="52"/>
      <c r="E30" s="29" t="str">
        <f>IF($C30="Yes",VLOOKUP($A30,Questions!$A$2:$W$333,17,0)&amp;"",IF($C30="No",VLOOKUP($A30,Questions!$A$2:$W$333,16,0)&amp;"",VLOOKUP($A30,Questions!$A$2:$W$333,15,0)&amp;""))</f>
        <v/>
      </c>
      <c r="F30" s="228" t="str">
        <f>VLOOKUP($A30,'Privacy Analyst Evaluation'!$A$46:$E$120,5,0)&amp;""</f>
        <v/>
      </c>
      <c r="H30" s="44"/>
    </row>
    <row r="31" spans="1:8" s="1" customFormat="1" ht="60.75" customHeight="1" x14ac:dyDescent="0.2">
      <c r="A31" s="25" t="s">
        <v>723</v>
      </c>
      <c r="B31" s="24" t="str">
        <f>VLOOKUP($A31,Questions!$A$2:$W$333,2,0)</f>
        <v>Use this area to share information about your privacy practices that will assist those who are assessing your company data privacy program.*</v>
      </c>
      <c r="C31" s="93"/>
      <c r="D31" s="26"/>
      <c r="E31" s="29" t="str">
        <f>IF($C31="Yes",VLOOKUP($A31,Questions!$A$2:$W$333,17,0)&amp;"",IF($C31="No",VLOOKUP($A31,Questions!$A$2:$W$333,16,0)&amp;"",VLOOKUP($A31,Questions!$A$2:$W$333,15,0)&amp;""))</f>
        <v>Share any details that would help data privacy analysts assess your solution.</v>
      </c>
      <c r="F31" s="228" t="str">
        <f>VLOOKUP($A31,'Privacy Analyst Evaluation'!$A$46:$E$120,5,0)&amp;""</f>
        <v/>
      </c>
      <c r="H31" s="44"/>
    </row>
    <row r="32" spans="1:8" s="1" customFormat="1" ht="42.75" customHeight="1" x14ac:dyDescent="0.2">
      <c r="A32" s="25" t="s">
        <v>725</v>
      </c>
      <c r="B32" s="24" t="str">
        <f>VLOOKUP($A32,Questions!$A$2:$W$333,2,0)</f>
        <v>Have you had any data privacy policy or law violations in the past 36 months?</v>
      </c>
      <c r="C32" s="28"/>
      <c r="D32" s="52"/>
      <c r="E32" s="29" t="str">
        <f>IF($C32="Yes",VLOOKUP($A32,Questions!$A$2:$W$333,17,0)&amp;"",IF($C32="No",VLOOKUP($A32,Questions!$A$2:$W$333,16,0)&amp;"",VLOOKUP($A32,Questions!$A$2:$W$333,15,0)&amp;""))</f>
        <v/>
      </c>
      <c r="F32" s="228" t="str">
        <f>VLOOKUP($A32,'Privacy Analyst Evaluation'!$A$46:$E$120,5,0)&amp;""</f>
        <v/>
      </c>
      <c r="H32" s="44"/>
    </row>
    <row r="33" spans="1:8" s="1" customFormat="1" ht="43.5" thickBot="1" x14ac:dyDescent="0.25">
      <c r="A33" s="25" t="s">
        <v>728</v>
      </c>
      <c r="B33" s="24" t="str">
        <f>VLOOKUP($A33,Questions!$A$2:$W$333,2,0)</f>
        <v>Do you have a dedicated data privacy staff or office?</v>
      </c>
      <c r="C33" s="28"/>
      <c r="D33" s="52"/>
      <c r="E33" s="29" t="str">
        <f>IF($C33="Yes",VLOOKUP($A33,Questions!$A$2:$W$333,17,0)&amp;"",IF($C33="No",VLOOKUP($A33,Questions!$A$2:$W$333,16,0)&amp;"",VLOOKUP($A33,Questions!$A$2:$W$333,15,0)&amp;""))</f>
        <v>Describe your Data Privacy Office or plans, including size, talents, resources, etc.</v>
      </c>
      <c r="F33" s="228" t="str">
        <f>VLOOKUP($A33,'Privacy Analyst Evaluation'!$A$46:$E$120,5,0)&amp;""</f>
        <v/>
      </c>
      <c r="G33" s="272" t="s">
        <v>1545</v>
      </c>
      <c r="H33" s="44"/>
    </row>
    <row r="34" spans="1:8" s="1" customFormat="1" ht="37.35" customHeight="1" thickBot="1" x14ac:dyDescent="0.25">
      <c r="A34" s="80" t="str">
        <f>VLOOKUP(LEFT($A35,4),'Auto Responses'!$N$4:$O$38,2,0)&amp;""</f>
        <v xml:space="preserve"> Privacy-Specific Documentation</v>
      </c>
      <c r="B34" s="30"/>
      <c r="C34" s="19" t="s">
        <v>1597</v>
      </c>
      <c r="D34" s="40" t="s">
        <v>72</v>
      </c>
      <c r="E34" s="40" t="s">
        <v>910</v>
      </c>
      <c r="F34" s="226" t="s">
        <v>911</v>
      </c>
      <c r="H34" s="44"/>
    </row>
    <row r="35" spans="1:8" s="1" customFormat="1" ht="99.75" customHeight="1" x14ac:dyDescent="0.2">
      <c r="A35" s="25" t="s">
        <v>729</v>
      </c>
      <c r="B35" s="24" t="str">
        <f>VLOOKUP($A35,Questions!$A$2:$W$333,2,0)</f>
        <v>If you have completed a SOC 2 audit, does it include the Privacy Trust Service Principle?</v>
      </c>
      <c r="C35" s="28"/>
      <c r="D35" s="52"/>
      <c r="E35" s="29" t="str">
        <f>IF($C35="Yes",VLOOKUP($A35,Questions!$A$2:$W$333,17,0)&amp;"",IF($C35="No",VLOOKUP($A35,Questions!$A$2:$W$333,16,0)&amp;"",VLOOKUP($A35,Questions!$A$2:$W$333,15,0)&amp;""))</f>
        <v xml:space="preserve">SOC 2 Type 2 audits can be conducted for any or all of five trust principles (confidentiality, integrity, availability, security, and privacy). Answer "yes" if your audit included the privacy principle. </v>
      </c>
      <c r="F35" s="228" t="str">
        <f>VLOOKUP($A35,'Privacy Analyst Evaluation'!$A$46:$E$120,5,0)&amp;""</f>
        <v/>
      </c>
      <c r="H35" s="44"/>
    </row>
    <row r="36" spans="1:8" s="1" customFormat="1" ht="36.75" customHeight="1" x14ac:dyDescent="0.2">
      <c r="A36" s="25" t="s">
        <v>730</v>
      </c>
      <c r="B36" s="24" t="str">
        <f>VLOOKUP($A36,Questions!$A$2:$W$333,2,0)</f>
        <v>Do you conform with a specific industry-standard privacy framework (e.g., NIST Privacy Framework, GDPR, ISO 27701)?</v>
      </c>
      <c r="C36" s="28"/>
      <c r="D36" s="52"/>
      <c r="E36" s="29" t="str">
        <f>IF($C36="Yes",VLOOKUP($A36,Questions!$A$2:$W$333,17,0)&amp;"",IF($C36="No",VLOOKUP($A36,Questions!$A$2:$W$333,16,0)&amp;"",VLOOKUP($A36,Questions!$A$2:$W$333,15,0)&amp;""))</f>
        <v/>
      </c>
      <c r="F36" s="228" t="str">
        <f>VLOOKUP($A36,'Privacy Analyst Evaluation'!$A$46:$E$120,5,0)&amp;""</f>
        <v/>
      </c>
      <c r="H36" s="44"/>
    </row>
    <row r="37" spans="1:8" s="1" customFormat="1" ht="40.5" customHeight="1" thickBot="1" x14ac:dyDescent="0.25">
      <c r="A37" s="25" t="s">
        <v>732</v>
      </c>
      <c r="B37" s="24" t="str">
        <f>VLOOKUP($A37,Questions!$A$2:$W$333,2,0)</f>
        <v>Does your employee onboarding and offboarding policy include training of employees on information security and data privacy?</v>
      </c>
      <c r="C37" s="28"/>
      <c r="D37" s="52"/>
      <c r="E37" s="29" t="str">
        <f>IF($C37="Yes",VLOOKUP($A37,Questions!$A$2:$W$333,17,0)&amp;"",IF($C37="No",VLOOKUP($A37,Questions!$A$2:$W$333,16,0)&amp;"",VLOOKUP($A37,Questions!$A$2:$W$333,15,0)&amp;""))</f>
        <v/>
      </c>
      <c r="F37" s="228" t="str">
        <f>VLOOKUP($A37,'Privacy Analyst Evaluation'!$A$46:$E$120,5,0)&amp;""</f>
        <v/>
      </c>
      <c r="G37" s="272" t="s">
        <v>1545</v>
      </c>
      <c r="H37" s="44"/>
    </row>
    <row r="38" spans="1:8" s="1" customFormat="1" ht="37.35" customHeight="1" thickBot="1" x14ac:dyDescent="0.25">
      <c r="A38" s="80" t="str">
        <f>VLOOKUP(LEFT($A39,4),'Auto Responses'!$N$4:$O$38,2,0)&amp;""</f>
        <v xml:space="preserve"> Privacy of Third Parties</v>
      </c>
      <c r="B38" s="30"/>
      <c r="C38" s="19" t="s">
        <v>1597</v>
      </c>
      <c r="D38" s="40" t="s">
        <v>72</v>
      </c>
      <c r="E38" s="40" t="s">
        <v>910</v>
      </c>
      <c r="F38" s="226" t="s">
        <v>911</v>
      </c>
      <c r="H38" s="44"/>
    </row>
    <row r="39" spans="1:8" s="1" customFormat="1" ht="42.75" x14ac:dyDescent="0.2">
      <c r="A39" s="25" t="s">
        <v>734</v>
      </c>
      <c r="B39" s="24" t="str">
        <f>VLOOKUP($A39,Questions!$A$2:$W$333,2,0)</f>
        <v>Do you have contractual agreements with third parties that require them to maintain standards and to comply with all regulatory requirements?*</v>
      </c>
      <c r="C39" s="28"/>
      <c r="D39" s="52"/>
      <c r="E39" s="29" t="str">
        <f>IF($C39="Yes",VLOOKUP($A39,Questions!$A$2:$W$333,17,0)&amp;"",IF($C39="No",VLOOKUP($A39,Questions!$A$2:$W$333,16,0)&amp;"",VLOOKUP($A39,Questions!$A$2:$W$333,15,0)&amp;""))</f>
        <v/>
      </c>
      <c r="F39" s="228" t="str">
        <f>VLOOKUP($A39,'Privacy Analyst Evaluation'!$A$46:$E$120,5,0)&amp;""</f>
        <v/>
      </c>
      <c r="H39" s="44"/>
    </row>
    <row r="40" spans="1:8" s="1" customFormat="1" ht="60.75" customHeight="1" thickBot="1" x14ac:dyDescent="0.25">
      <c r="A40" s="25" t="s">
        <v>738</v>
      </c>
      <c r="B40" s="24" t="str">
        <f>VLOOKUP($A40,Questions!$A$2:$W$333,2,0)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8"/>
      <c r="D40" s="52"/>
      <c r="E40" s="29" t="str">
        <f>IF($C40="Yes",VLOOKUP($A40,Questions!$A$2:$W$333,17,0)&amp;"",IF($C40="No",VLOOKUP($A40,Questions!$A$2:$W$333,16,0)&amp;"",VLOOKUP($A40,Questions!$A$2:$W$333,15,0)&amp;""))</f>
        <v/>
      </c>
      <c r="F40" s="228" t="str">
        <f>VLOOKUP($A40,'Privacy Analyst Evaluation'!$A$46:$E$120,5,0)&amp;""</f>
        <v/>
      </c>
      <c r="G40" s="272" t="s">
        <v>1545</v>
      </c>
      <c r="H40" s="44"/>
    </row>
    <row r="41" spans="1:8" s="1" customFormat="1" ht="37.35" customHeight="1" thickBot="1" x14ac:dyDescent="0.25">
      <c r="A41" s="80" t="str">
        <f>VLOOKUP(LEFT($A42,4),'Auto Responses'!$N$4:$O$38,2,0)&amp;""</f>
        <v xml:space="preserve"> Privacy Change Management</v>
      </c>
      <c r="B41" s="30"/>
      <c r="C41" s="19" t="s">
        <v>1597</v>
      </c>
      <c r="D41" s="40" t="s">
        <v>72</v>
      </c>
      <c r="E41" s="40" t="s">
        <v>910</v>
      </c>
      <c r="F41" s="226" t="s">
        <v>911</v>
      </c>
      <c r="H41" s="44"/>
    </row>
    <row r="42" spans="1:8" s="1" customFormat="1" ht="42.75" customHeight="1" x14ac:dyDescent="0.2">
      <c r="A42" s="25" t="s">
        <v>739</v>
      </c>
      <c r="B42" s="24" t="str">
        <f>VLOOKUP($A42,Questions!$A$2:$W$333,2,0)</f>
        <v>Does your change management process include privacy review and approval?</v>
      </c>
      <c r="C42" s="28"/>
      <c r="D42" s="52"/>
      <c r="E42" s="29" t="str">
        <f>IF($C42="Yes",VLOOKUP($A42,Questions!$A$2:$W$333,17,0)&amp;"",IF($C42="No",VLOOKUP($A42,Questions!$A$2:$W$333,16,0)&amp;"",VLOOKUP($A42,Questions!$A$2:$W$333,15,0)&amp;""))</f>
        <v/>
      </c>
      <c r="F42" s="228" t="str">
        <f>VLOOKUP($A42,'Privacy Analyst Evaluation'!$A$46:$E$120,5,0)&amp;""</f>
        <v/>
      </c>
      <c r="H42" s="44"/>
    </row>
    <row r="43" spans="1:8" s="1" customFormat="1" ht="46.5" customHeight="1" thickBot="1" x14ac:dyDescent="0.25">
      <c r="A43" s="25" t="s">
        <v>742</v>
      </c>
      <c r="B43" s="24" t="str">
        <f>VLOOKUP($A43,Questions!$A$2:$W$333,2,0)</f>
        <v>Do you have policy and procedure, currently implemented, guiding how privacy risks are mitigated until they can be resolved?</v>
      </c>
      <c r="C43" s="28"/>
      <c r="D43" s="52"/>
      <c r="E43" s="29" t="str">
        <f>IF($C43="Yes",VLOOKUP($A43,Questions!$A$2:$W$333,17,0)&amp;"",IF($C43="No",VLOOKUP($A43,Questions!$A$2:$W$333,16,0)&amp;"",VLOOKUP($A43,Questions!$A$2:$W$333,15,0)&amp;""))</f>
        <v/>
      </c>
      <c r="F43" s="228" t="str">
        <f>VLOOKUP($A43,'Privacy Analyst Evaluation'!$A$46:$E$120,5,0)&amp;""</f>
        <v/>
      </c>
      <c r="G43" s="272" t="s">
        <v>1545</v>
      </c>
      <c r="H43" s="44"/>
    </row>
    <row r="44" spans="1:8" s="1" customFormat="1" ht="37.35" customHeight="1" thickBot="1" x14ac:dyDescent="0.25">
      <c r="A44" s="80" t="str">
        <f>VLOOKUP(LEFT($A45,4),'Auto Responses'!$N$4:$O$38,2,0)&amp;""</f>
        <v xml:space="preserve"> Privacy of Sensitive Data</v>
      </c>
      <c r="B44" s="30"/>
      <c r="C44" s="19" t="s">
        <v>1597</v>
      </c>
      <c r="D44" s="40" t="s">
        <v>72</v>
      </c>
      <c r="E44" s="40" t="s">
        <v>910</v>
      </c>
      <c r="F44" s="226" t="s">
        <v>911</v>
      </c>
      <c r="H44" s="44"/>
    </row>
    <row r="45" spans="1:8" s="1" customFormat="1" ht="42.75" customHeight="1" x14ac:dyDescent="0.2">
      <c r="A45" s="25" t="s">
        <v>744</v>
      </c>
      <c r="B45" s="24" t="str">
        <f>VLOOKUP($A45,Questions!$A$2:$W$333,2,0)</f>
        <v>Do you collect, process, or store demographic information?*</v>
      </c>
      <c r="C45" s="28"/>
      <c r="D45" s="52"/>
      <c r="E45" s="29" t="str">
        <f>IF($C45="Yes",VLOOKUP($A45,Questions!$A$2:$W$333,17,0)&amp;"",IF($C45="No",VLOOKUP($A45,Questions!$A$2:$W$333,16,0)&amp;"",VLOOKUP($A45,Questions!$A$2:$W$333,15,0)&amp;""))</f>
        <v/>
      </c>
      <c r="F45" s="228" t="str">
        <f>VLOOKUP($A45,'Privacy Analyst Evaluation'!$A$46:$E$120,5,0)&amp;""</f>
        <v/>
      </c>
      <c r="H45" s="44"/>
    </row>
    <row r="46" spans="1:8" s="1" customFormat="1" ht="28.5" x14ac:dyDescent="0.2">
      <c r="A46" s="25" t="s">
        <v>746</v>
      </c>
      <c r="B46" s="24" t="str">
        <f>VLOOKUP($A46,Questions!$A$2:$W$333,2,0)</f>
        <v>Do you capture or create genetic, biometric, or behaviometric information (e.g.,  facial recognition or fingerprints)?*</v>
      </c>
      <c r="C46" s="28"/>
      <c r="D46" s="52"/>
      <c r="E46" s="29" t="str">
        <f>IF($C46="Yes",VLOOKUP($A46,Questions!$A$2:$W$333,17,0)&amp;"",IF($C46="No",VLOOKUP($A46,Questions!$A$2:$W$333,16,0)&amp;"",VLOOKUP($A46,Questions!$A$2:$W$333,15,0)&amp;""))</f>
        <v/>
      </c>
      <c r="F46" s="228" t="str">
        <f>VLOOKUP($A46,'Privacy Analyst Evaluation'!$A$46:$E$120,5,0)&amp;""</f>
        <v/>
      </c>
      <c r="H46" s="44"/>
    </row>
    <row r="47" spans="1:8" s="1" customFormat="1" ht="60" customHeight="1" x14ac:dyDescent="0.2">
      <c r="A47" s="25" t="s">
        <v>749</v>
      </c>
      <c r="B47" s="24" t="str">
        <f>VLOOKUP($A47,Questions!$A$2:$W$333,2,0)</f>
        <v>Do you combine institutional data (including "de-identified," "anonymized," or otherwise masked data) with personal data from any other sources?*</v>
      </c>
      <c r="C47" s="28"/>
      <c r="D47" s="52"/>
      <c r="E47" s="29" t="str">
        <f>IF($C47="Yes",VLOOKUP($A47,Questions!$A$2:$W$333,17,0)&amp;"",IF($C47="No",VLOOKUP($A47,Questions!$A$2:$W$333,16,0)&amp;"",VLOOKUP($A47,Questions!$A$2:$W$333,15,0)&amp;""))</f>
        <v/>
      </c>
      <c r="F47" s="228" t="str">
        <f>VLOOKUP($A47,'Privacy Analyst Evaluation'!$A$46:$E$120,5,0)&amp;""</f>
        <v/>
      </c>
      <c r="H47" s="44"/>
    </row>
    <row r="48" spans="1:8" s="1" customFormat="1" ht="36" customHeight="1" x14ac:dyDescent="0.2">
      <c r="A48" s="25" t="s">
        <v>751</v>
      </c>
      <c r="B48" s="24" t="str">
        <f>VLOOKUP($A48,Questions!$A$2:$W$333,2,0)</f>
        <v>Is institutional data coming into or going out of the United States at any point during collection, processing, storage, or archiving?</v>
      </c>
      <c r="C48" s="28"/>
      <c r="D48" s="52"/>
      <c r="E48" s="29" t="str">
        <f>IF($C48="Yes",VLOOKUP($A48,Questions!$A$2:$W$333,17,0)&amp;"",IF($C48="No",VLOOKUP($A48,Questions!$A$2:$W$333,16,0)&amp;"",VLOOKUP($A48,Questions!$A$2:$W$333,15,0)&amp;""))</f>
        <v/>
      </c>
      <c r="F48" s="228" t="str">
        <f>VLOOKUP($A48,'Privacy Analyst Evaluation'!$A$46:$E$120,5,0)&amp;""</f>
        <v/>
      </c>
      <c r="H48" s="44"/>
    </row>
    <row r="49" spans="1:8" s="1" customFormat="1" ht="32.25" customHeight="1" x14ac:dyDescent="0.2">
      <c r="A49" s="25" t="s">
        <v>753</v>
      </c>
      <c r="B49" s="24" t="str">
        <f>VLOOKUP($A49,Questions!$A$2:$W$333,2,0)</f>
        <v>Do you capture device information (e.g., IP address, MAC address)?</v>
      </c>
      <c r="C49" s="28"/>
      <c r="D49" s="52"/>
      <c r="E49" s="29" t="str">
        <f>IF($C49="Yes",VLOOKUP($A49,Questions!$A$2:$W$333,17,0)&amp;"",IF($C49="No",VLOOKUP($A49,Questions!$A$2:$W$333,16,0)&amp;"",VLOOKUP($A49,Questions!$A$2:$W$333,15,0)&amp;""))</f>
        <v/>
      </c>
      <c r="F49" s="228" t="str">
        <f>VLOOKUP($A49,'Privacy Analyst Evaluation'!$A$46:$E$120,5,0)&amp;""</f>
        <v/>
      </c>
      <c r="H49" s="44"/>
    </row>
    <row r="50" spans="1:8" s="1" customFormat="1" ht="49.5" customHeight="1" x14ac:dyDescent="0.2">
      <c r="A50" s="25" t="s">
        <v>754</v>
      </c>
      <c r="B50" s="24" t="str">
        <f>VLOOKUP($A50,Questions!$A$2:$W$333,2,0)</f>
        <v>Does any part of this service/project involve a web/app tracking component (e.g., use of web-tracking pixels, cookies)?</v>
      </c>
      <c r="C50" s="28"/>
      <c r="D50" s="52"/>
      <c r="E50" s="29" t="str">
        <f>IF($C50="Yes",VLOOKUP($A50,Questions!$A$2:$W$333,17,0)&amp;"",IF($C50="No",VLOOKUP($A50,Questions!$A$2:$W$333,16,0)&amp;"",VLOOKUP($A50,Questions!$A$2:$W$333,15,0)&amp;""))</f>
        <v/>
      </c>
      <c r="F50" s="228" t="str">
        <f>VLOOKUP($A50,'Privacy Analyst Evaluation'!$A$46:$E$120,5,0)&amp;""</f>
        <v/>
      </c>
      <c r="H50" s="44"/>
    </row>
    <row r="51" spans="1:8" s="1" customFormat="1" ht="44.25" customHeight="1" x14ac:dyDescent="0.2">
      <c r="A51" s="25" t="s">
        <v>755</v>
      </c>
      <c r="B51" s="24" t="str">
        <f>VLOOKUP($A51,Questions!$A$2:$W$333,2,0)</f>
        <v>Does your staff (or a third party) have access to institutional data (e.g., financial, PHI, or other sensitive information) through any means?</v>
      </c>
      <c r="C51" s="28"/>
      <c r="D51" s="52"/>
      <c r="E51" s="29" t="str">
        <f>IF($C51="Yes",VLOOKUP($A51,Questions!$A$2:$W$333,17,0)&amp;"",IF($C51="No",VLOOKUP($A51,Questions!$A$2:$W$333,16,0)&amp;"",VLOOKUP($A51,Questions!$A$2:$W$333,15,0)&amp;""))</f>
        <v/>
      </c>
      <c r="F51" s="228" t="str">
        <f>VLOOKUP($A51,'Privacy Analyst Evaluation'!$A$46:$E$120,5,0)&amp;""</f>
        <v/>
      </c>
      <c r="H51" s="44"/>
    </row>
    <row r="52" spans="1:8" s="1" customFormat="1" ht="52.5" customHeight="1" thickBot="1" x14ac:dyDescent="0.25">
      <c r="A52" s="25" t="s">
        <v>757</v>
      </c>
      <c r="B52" s="24" t="str">
        <f>VLOOKUP($A52,Questions!$A$2:$W$333,2,0)</f>
        <v>Will you handle personal data in a manner compliant with all relevant laws, regulations, and applicable institution policies?</v>
      </c>
      <c r="C52" s="28"/>
      <c r="D52" s="125"/>
      <c r="E52" s="29" t="str">
        <f>IF($C52="Yes",VLOOKUP($A52,Questions!$A$2:$W$333,17,0)&amp;"",IF($C52="No",VLOOKUP($A52,Questions!$A$2:$W$333,16,0)&amp;"",VLOOKUP($A52,Questions!$A$2:$W$333,15,0)&amp;""))</f>
        <v>Please indicate which regulatory requirements apply and how you comply.</v>
      </c>
      <c r="F52" s="228" t="str">
        <f>VLOOKUP($A52,'Privacy Analyst Evaluation'!$A$46:$E$120,5,0)&amp;""</f>
        <v/>
      </c>
      <c r="G52" s="272" t="s">
        <v>1545</v>
      </c>
      <c r="H52" s="44"/>
    </row>
    <row r="53" spans="1:8" s="1" customFormat="1" ht="37.35" customHeight="1" thickBot="1" x14ac:dyDescent="0.25">
      <c r="A53" s="80" t="str">
        <f>VLOOKUP(LEFT($A54,4),'Auto Responses'!$N$4:$O$38,2,0)&amp;""</f>
        <v xml:space="preserve"> Privacy Policies and Procedures</v>
      </c>
      <c r="B53" s="30"/>
      <c r="C53" s="19" t="s">
        <v>1597</v>
      </c>
      <c r="D53" s="40" t="s">
        <v>72</v>
      </c>
      <c r="E53" s="40" t="s">
        <v>910</v>
      </c>
      <c r="F53" s="226" t="s">
        <v>911</v>
      </c>
      <c r="H53" s="44"/>
    </row>
    <row r="54" spans="1:8" s="1" customFormat="1" ht="26.25" customHeight="1" x14ac:dyDescent="0.2">
      <c r="A54" s="25" t="s">
        <v>758</v>
      </c>
      <c r="B54" s="24" t="str">
        <f>VLOOKUP($A54,Questions!$A$2:$W$333,2,0)</f>
        <v>Do you have a documented privacy management process?</v>
      </c>
      <c r="C54" s="28"/>
      <c r="D54" s="52"/>
      <c r="E54" s="29" t="str">
        <f>IF($C54="Yes",VLOOKUP($A54,Questions!$A$2:$W$333,17,0)&amp;"",IF($C54="No",VLOOKUP($A54,Questions!$A$2:$W$333,16,0)&amp;"",VLOOKUP($A54,Questions!$A$2:$W$333,15,0)&amp;""))</f>
        <v/>
      </c>
      <c r="F54" s="228" t="str">
        <f>VLOOKUP($A54,'Privacy Analyst Evaluation'!$A$46:$E$120,5,0)&amp;""</f>
        <v/>
      </c>
      <c r="H54" s="44"/>
    </row>
    <row r="55" spans="1:8" s="1" customFormat="1" ht="40.5" customHeight="1" x14ac:dyDescent="0.2">
      <c r="A55" s="25" t="s">
        <v>762</v>
      </c>
      <c r="B55" s="24" t="str">
        <f>VLOOKUP($A55,Questions!$A$2:$W$333,2,0)</f>
        <v>Are privacy principles designed into the product lifecycle (i.e., privacy-by-design)?</v>
      </c>
      <c r="C55" s="28"/>
      <c r="D55" s="52"/>
      <c r="E55" s="29" t="str">
        <f>IF($C55="Yes",VLOOKUP($A55,Questions!$A$2:$W$333,17,0)&amp;"",IF($C55="No",VLOOKUP($A55,Questions!$A$2:$W$333,16,0)&amp;"",VLOOKUP($A55,Questions!$A$2:$W$333,15,0)&amp;""))</f>
        <v/>
      </c>
      <c r="F55" s="228" t="str">
        <f>VLOOKUP($A55,'Privacy Analyst Evaluation'!$A$46:$E$120,5,0)&amp;""</f>
        <v/>
      </c>
      <c r="H55" s="44"/>
    </row>
    <row r="56" spans="1:8" s="1" customFormat="1" ht="33" customHeight="1" x14ac:dyDescent="0.2">
      <c r="A56" s="25" t="s">
        <v>765</v>
      </c>
      <c r="B56" s="24" t="str">
        <f>VLOOKUP($A56,Questions!$A$2:$W$333,2,0)</f>
        <v>Will you comply with applicable breach notification laws?</v>
      </c>
      <c r="C56" s="28"/>
      <c r="D56" s="52"/>
      <c r="E56" s="29" t="str">
        <f>IF($C56="Yes",VLOOKUP($A56,Questions!$A$2:$W$333,17,0)&amp;"",IF($C56="No",VLOOKUP($A56,Questions!$A$2:$W$333,16,0)&amp;"",VLOOKUP($A56,Questions!$A$2:$W$333,15,0)&amp;""))</f>
        <v/>
      </c>
      <c r="F56" s="228" t="str">
        <f>VLOOKUP($A56,'Privacy Analyst Evaluation'!$A$46:$E$120,5,0)&amp;""</f>
        <v/>
      </c>
      <c r="H56" s="44"/>
    </row>
    <row r="57" spans="1:8" s="1" customFormat="1" ht="39.75" customHeight="1" x14ac:dyDescent="0.2">
      <c r="A57" s="25" t="s">
        <v>768</v>
      </c>
      <c r="B57" s="24" t="str">
        <f>VLOOKUP($A57,Questions!$A$2:$W$333,2,0)</f>
        <v>Will you comply with the institution's policies regarding user privacy and data protection?</v>
      </c>
      <c r="C57" s="28"/>
      <c r="D57" s="52"/>
      <c r="E57" s="29" t="str">
        <f>IF($C57="Yes",VLOOKUP($A57,Questions!$A$2:$W$333,17,0)&amp;"",IF($C57="No",VLOOKUP($A57,Questions!$A$2:$W$333,16,0)&amp;"",VLOOKUP($A57,Questions!$A$2:$W$333,15,0)&amp;""))</f>
        <v/>
      </c>
      <c r="F57" s="228" t="str">
        <f>VLOOKUP($A57,'Privacy Analyst Evaluation'!$A$46:$E$120,5,0)&amp;""</f>
        <v/>
      </c>
      <c r="H57" s="44"/>
    </row>
    <row r="58" spans="1:8" s="1" customFormat="1" ht="38.25" customHeight="1" x14ac:dyDescent="0.2">
      <c r="A58" s="25" t="s">
        <v>770</v>
      </c>
      <c r="B58" s="24" t="str">
        <f>VLOOKUP($A58,Questions!$A$2:$W$333,2,0)</f>
        <v>Is your company subject to the laws and regulations of the institution's geographic region?</v>
      </c>
      <c r="C58" s="28"/>
      <c r="D58" s="52"/>
      <c r="E58" s="29" t="str">
        <f>IF($C58="Yes",VLOOKUP($A58,Questions!$A$2:$W$333,17,0)&amp;"",IF($C58="No",VLOOKUP($A58,Questions!$A$2:$W$333,16,0)&amp;"",VLOOKUP($A58,Questions!$A$2:$W$333,15,0)&amp;""))</f>
        <v>State the country that governs and regulates your company.</v>
      </c>
      <c r="F58" s="228" t="str">
        <f>VLOOKUP($A58,'Privacy Analyst Evaluation'!$A$46:$E$120,5,0)&amp;""</f>
        <v/>
      </c>
      <c r="H58" s="44"/>
    </row>
    <row r="59" spans="1:8" s="1" customFormat="1" ht="29.25" customHeight="1" x14ac:dyDescent="0.2">
      <c r="A59" s="25" t="s">
        <v>772</v>
      </c>
      <c r="B59" s="24" t="str">
        <f>VLOOKUP($A59,Questions!$A$2:$W$333,2,0)</f>
        <v>Do you have a privacy awareness/training program?*</v>
      </c>
      <c r="C59" s="28"/>
      <c r="D59" s="52"/>
      <c r="E59" s="29" t="str">
        <f>IF($C59="Yes",VLOOKUP($A59,Questions!$A$2:$W$333,17,0)&amp;"",IF($C59="No",VLOOKUP($A59,Questions!$A$2:$W$333,16,0)&amp;"",VLOOKUP($A59,Questions!$A$2:$W$333,15,0)&amp;""))</f>
        <v/>
      </c>
      <c r="F59" s="228" t="str">
        <f>VLOOKUP($A59,'Privacy Analyst Evaluation'!$A$46:$E$120,5,0)&amp;""</f>
        <v/>
      </c>
      <c r="H59" s="44"/>
    </row>
    <row r="60" spans="1:8" s="1" customFormat="1" ht="29.25" customHeight="1" x14ac:dyDescent="0.2">
      <c r="A60" s="25" t="s">
        <v>774</v>
      </c>
      <c r="B60" s="24" t="str">
        <f>VLOOKUP($A60,Questions!$A$2:$W$333,2,0)</f>
        <v>Is privacy awareness training mandatory for all employees?</v>
      </c>
      <c r="C60" s="28"/>
      <c r="D60" s="52"/>
      <c r="E60" s="29" t="str">
        <f>IF($C60="Yes",VLOOKUP($A60,Questions!$A$2:$W$333,17,0)&amp;"",IF($C60="No",VLOOKUP($A60,Questions!$A$2:$W$333,16,0)&amp;"",VLOOKUP($A60,Questions!$A$2:$W$333,15,0)&amp;""))</f>
        <v/>
      </c>
      <c r="F60" s="228" t="str">
        <f>VLOOKUP($A60,'Privacy Analyst Evaluation'!$A$46:$E$120,5,0)&amp;""</f>
        <v/>
      </c>
      <c r="H60" s="44"/>
    </row>
    <row r="61" spans="1:8" s="1" customFormat="1" ht="39.75" customHeight="1" x14ac:dyDescent="0.2">
      <c r="A61" s="25" t="s">
        <v>778</v>
      </c>
      <c r="B61" s="24" t="str">
        <f>VLOOKUP($A61,Questions!$A$2:$W$333,2,0)</f>
        <v>Is AI privacy and ethics awareness/training required for all employees who work with AI?</v>
      </c>
      <c r="C61" s="28"/>
      <c r="D61" s="52"/>
      <c r="E61" s="29" t="str">
        <f>IF($C61="Yes",VLOOKUP($A61,Questions!$A$2:$W$333,17,0)&amp;"",IF($C61="No",VLOOKUP($A61,Questions!$A$2:$W$333,16,0)&amp;"",VLOOKUP($A61,Questions!$A$2:$W$333,15,0)&amp;""))</f>
        <v/>
      </c>
      <c r="F61" s="228" t="str">
        <f>VLOOKUP($A61,'Privacy Analyst Evaluation'!$A$46:$E$120,5,0)&amp;""</f>
        <v/>
      </c>
      <c r="H61" s="44"/>
    </row>
    <row r="62" spans="1:8" s="1" customFormat="1" ht="39.75" customHeight="1" x14ac:dyDescent="0.2">
      <c r="A62" s="25" t="s">
        <v>781</v>
      </c>
      <c r="B62" s="24" t="str">
        <f>VLOOKUP($A62,Questions!$A$2:$W$333,2,0)</f>
        <v>Do you have any decision-making processes that are completely automated (i.e., there is no human involvement)?</v>
      </c>
      <c r="C62" s="28"/>
      <c r="D62" s="52"/>
      <c r="E62" s="29" t="str">
        <f>IF($C62="Yes",VLOOKUP($A62,Questions!$A$2:$W$333,17,0)&amp;"",IF($C62="No",VLOOKUP($A62,Questions!$A$2:$W$333,16,0)&amp;"",VLOOKUP($A62,Questions!$A$2:$W$333,15,0)&amp;""))</f>
        <v/>
      </c>
      <c r="F62" s="228" t="str">
        <f>VLOOKUP($A62,'Privacy Analyst Evaluation'!$A$46:$E$120,5,0)&amp;""</f>
        <v/>
      </c>
      <c r="H62" s="44"/>
    </row>
    <row r="63" spans="1:8" s="1" customFormat="1" ht="54" customHeight="1" x14ac:dyDescent="0.2">
      <c r="A63" s="25" t="s">
        <v>783</v>
      </c>
      <c r="B63" s="24" t="str">
        <f>VLOOKUP($A63,Questions!$A$2:$W$333,2,0)</f>
        <v>Do you have a documented process for managing automated processing, including validations, monitoring, and data subject requests?</v>
      </c>
      <c r="C63" s="28"/>
      <c r="D63" s="52"/>
      <c r="E63" s="29" t="str">
        <f>IF($C63="Yes",VLOOKUP($A63,Questions!$A$2:$W$333,17,0)&amp;"",IF($C63="No",VLOOKUP($A63,Questions!$A$2:$W$333,16,0)&amp;"",VLOOKUP($A63,Questions!$A$2:$W$333,15,0)&amp;""))</f>
        <v/>
      </c>
      <c r="F63" s="228" t="str">
        <f>VLOOKUP($A63,'Privacy Analyst Evaluation'!$A$46:$E$120,5,0)&amp;""</f>
        <v/>
      </c>
      <c r="H63" s="44"/>
    </row>
    <row r="64" spans="1:8" s="1" customFormat="1" ht="40.5" customHeight="1" x14ac:dyDescent="0.2">
      <c r="A64" s="25" t="s">
        <v>786</v>
      </c>
      <c r="B64" s="24" t="str">
        <f>VLOOKUP($A64,Questions!$A$2:$W$333,2,0)</f>
        <v>Do you have a documented policy for sharing information with law enforcement?</v>
      </c>
      <c r="C64" s="28"/>
      <c r="D64" s="52"/>
      <c r="E64" s="29" t="str">
        <f>IF($C64="Yes",VLOOKUP($A64,Questions!$A$2:$W$333,17,0)&amp;"",IF($C64="No",VLOOKUP($A64,Questions!$A$2:$W$333,16,0)&amp;"",VLOOKUP($A64,Questions!$A$2:$W$333,15,0)&amp;""))</f>
        <v>Provide a high-level overview of the policy or plans to implement a policy.</v>
      </c>
      <c r="F64" s="228" t="str">
        <f>VLOOKUP($A64,'Privacy Analyst Evaluation'!$A$46:$E$120,5,0)&amp;""</f>
        <v/>
      </c>
      <c r="H64" s="44"/>
    </row>
    <row r="65" spans="1:8" s="1" customFormat="1" ht="39.75" customHeight="1" x14ac:dyDescent="0.2">
      <c r="A65" s="25" t="s">
        <v>789</v>
      </c>
      <c r="B65" s="24" t="str">
        <f>VLOOKUP($A65,Questions!$A$2:$W$333,2,0)</f>
        <v>Do you share any institutional data with law enforcement without a valid warrant?*</v>
      </c>
      <c r="C65" s="28"/>
      <c r="D65" s="52"/>
      <c r="E65" s="29" t="str">
        <f>IF($C65="Yes",VLOOKUP($A65,Questions!$A$2:$W$333,17,0)&amp;"",IF($C65="No",VLOOKUP($A65,Questions!$A$2:$W$333,16,0)&amp;"",VLOOKUP($A65,Questions!$A$2:$W$333,15,0)&amp;""))</f>
        <v/>
      </c>
      <c r="F65" s="228" t="str">
        <f>VLOOKUP($A65,'Privacy Analyst Evaluation'!$A$46:$E$120,5,0)&amp;""</f>
        <v/>
      </c>
      <c r="H65" s="44"/>
    </row>
    <row r="66" spans="1:8" s="1" customFormat="1" ht="26.25" customHeight="1" thickBot="1" x14ac:dyDescent="0.25">
      <c r="A66" s="25" t="s">
        <v>791</v>
      </c>
      <c r="B66" s="24" t="str">
        <f>VLOOKUP($A66,Questions!$A$2:$W$333,2,0)</f>
        <v>Does your incident response team include a privacy analyst/officer?</v>
      </c>
      <c r="C66" s="28"/>
      <c r="D66" s="52"/>
      <c r="E66" s="29" t="str">
        <f>IF($C66="Yes",VLOOKUP($A66,Questions!$A$2:$W$333,17,0)&amp;"",IF($C66="No",VLOOKUP($A66,Questions!$A$2:$W$333,16,0)&amp;"",VLOOKUP($A66,Questions!$A$2:$W$333,15,0)&amp;""))</f>
        <v/>
      </c>
      <c r="F66" s="228" t="str">
        <f>VLOOKUP($A66,'Privacy Analyst Evaluation'!$A$46:$E$120,5,0)&amp;""</f>
        <v/>
      </c>
      <c r="G66" s="272" t="s">
        <v>1545</v>
      </c>
      <c r="H66" s="44"/>
    </row>
    <row r="67" spans="1:8" s="1" customFormat="1" ht="37.35" customHeight="1" thickBot="1" x14ac:dyDescent="0.25">
      <c r="A67" s="80" t="str">
        <f>VLOOKUP(LEFT($A68,4),'Auto Responses'!$N$4:$O$38,2,0)&amp;""</f>
        <v xml:space="preserve"> International Privacy</v>
      </c>
      <c r="B67" s="30"/>
      <c r="C67" s="19" t="s">
        <v>1597</v>
      </c>
      <c r="D67" s="40" t="s">
        <v>72</v>
      </c>
      <c r="E67" s="40" t="s">
        <v>910</v>
      </c>
      <c r="F67" s="226" t="s">
        <v>911</v>
      </c>
      <c r="H67" s="44"/>
    </row>
    <row r="68" spans="1:8" s="1" customFormat="1" ht="42.75" customHeight="1" x14ac:dyDescent="0.2">
      <c r="A68" s="25" t="s">
        <v>793</v>
      </c>
      <c r="B68" s="24" t="str">
        <f>VLOOKUP($A68,Questions!$A$2:$W$333,2,0)</f>
        <v>Will data be collected from or processed in or stored in the European Economic Area (EEA)?</v>
      </c>
      <c r="C68" s="28"/>
      <c r="D68" s="52"/>
      <c r="E68" s="29" t="str">
        <f>IF($C68="Yes",VLOOKUP($A68,Questions!$A$2:$W$333,17,0)&amp;"",IF($C68="No",VLOOKUP($A68,Questions!$A$2:$W$333,16,0)&amp;"",VLOOKUP($A68,Questions!$A$2:$W$333,15,0)&amp;""))</f>
        <v/>
      </c>
      <c r="F68" s="228" t="str">
        <f>VLOOKUP($A68,'Privacy Analyst Evaluation'!$A$46:$E$120,5,0)&amp;""</f>
        <v/>
      </c>
      <c r="H68" s="44"/>
    </row>
    <row r="69" spans="1:8" s="1" customFormat="1" ht="28.5" customHeight="1" x14ac:dyDescent="0.2">
      <c r="A69" s="25" t="s">
        <v>796</v>
      </c>
      <c r="B69" s="24" t="str">
        <f>VLOOKUP($A69,Questions!$A$2:$W$333,2,0)</f>
        <v>Do you have a data protection officer (DPO)?</v>
      </c>
      <c r="C69" s="28"/>
      <c r="D69" s="52"/>
      <c r="E69" s="29" t="str">
        <f>IF($C69="Yes",VLOOKUP($A69,Questions!$A$2:$W$333,17,0)&amp;"",IF($C69="No",VLOOKUP($A69,Questions!$A$2:$W$333,16,0)&amp;"",VLOOKUP($A69,Questions!$A$2:$W$333,15,0)&amp;""))</f>
        <v/>
      </c>
      <c r="F69" s="228" t="str">
        <f>VLOOKUP($A69,'Privacy Analyst Evaluation'!$A$46:$E$120,5,0)&amp;""</f>
        <v/>
      </c>
      <c r="H69" s="44"/>
    </row>
    <row r="70" spans="1:8" s="1" customFormat="1" ht="38.25" customHeight="1" x14ac:dyDescent="0.2">
      <c r="A70" s="25" t="s">
        <v>798</v>
      </c>
      <c r="B70" s="24" t="str">
        <f>VLOOKUP($A70,Questions!$A$2:$W$333,2,0)</f>
        <v>Will you sign appropriate GDPR Standard Contractual Clauses (SCCs) with the institution?</v>
      </c>
      <c r="C70" s="28"/>
      <c r="D70" s="52"/>
      <c r="E70" s="29" t="str">
        <f>IF($C70="Yes",VLOOKUP($A70,Questions!$A$2:$W$333,17,0)&amp;"",IF($C70="No",VLOOKUP($A70,Questions!$A$2:$W$333,16,0)&amp;"",VLOOKUP($A70,Questions!$A$2:$W$333,15,0)&amp;""))</f>
        <v/>
      </c>
      <c r="F70" s="228" t="str">
        <f>VLOOKUP($A70,'Privacy Analyst Evaluation'!$A$46:$E$120,5,0)&amp;""</f>
        <v/>
      </c>
      <c r="H70" s="44"/>
    </row>
    <row r="71" spans="1:8" s="1" customFormat="1" ht="25.5" customHeight="1" x14ac:dyDescent="0.2">
      <c r="A71" s="25" t="s">
        <v>800</v>
      </c>
      <c r="B71" s="24" t="str">
        <f>VLOOKUP($A71,Questions!$A$2:$W$333,2,0)</f>
        <v>Will data be collected from or processed in or stored in China?</v>
      </c>
      <c r="C71" s="28"/>
      <c r="D71" s="52"/>
      <c r="E71" s="29" t="str">
        <f>IF($C71="Yes",VLOOKUP($A71,Questions!$A$2:$W$333,17,0)&amp;"",IF($C71="No",VLOOKUP($A71,Questions!$A$2:$W$333,16,0)&amp;"",VLOOKUP($A71,Questions!$A$2:$W$333,15,0)&amp;""))</f>
        <v/>
      </c>
      <c r="F71" s="228" t="str">
        <f>VLOOKUP($A71,'Privacy Analyst Evaluation'!$A$46:$E$120,5,0)&amp;""</f>
        <v/>
      </c>
      <c r="H71" s="44"/>
    </row>
    <row r="72" spans="1:8" s="1" customFormat="1" ht="43.5" customHeight="1" thickBot="1" x14ac:dyDescent="0.25">
      <c r="A72" s="25" t="s">
        <v>803</v>
      </c>
      <c r="B72" s="24" t="str">
        <f>VLOOKUP($A72,Questions!$A$2:$W$333,2,0)</f>
        <v>Do you comply with PIPL security, privacy, and data localization requirements?</v>
      </c>
      <c r="C72" s="28"/>
      <c r="D72" s="52"/>
      <c r="E72" s="29" t="str">
        <f>IF($C72="Yes",VLOOKUP($A72,Questions!$A$2:$W$333,17,0)&amp;"",IF($C72="No",VLOOKUP($A72,Questions!$A$2:$W$333,16,0)&amp;"",VLOOKUP($A72,Questions!$A$2:$W$333,15,0)&amp;""))</f>
        <v/>
      </c>
      <c r="F72" s="228" t="str">
        <f>VLOOKUP($A72,'Privacy Analyst Evaluation'!$A$46:$E$120,5,0)&amp;""</f>
        <v/>
      </c>
      <c r="G72" s="272" t="s">
        <v>1545</v>
      </c>
      <c r="H72" s="44"/>
    </row>
    <row r="73" spans="1:8" s="1" customFormat="1" ht="37.35" customHeight="1" thickBot="1" x14ac:dyDescent="0.25">
      <c r="A73" s="80" t="str">
        <f>VLOOKUP(LEFT($A74,4),'Auto Responses'!$N$4:$O$38,2,0)&amp;""</f>
        <v xml:space="preserve"> Data Privacy</v>
      </c>
      <c r="B73" s="30"/>
      <c r="C73" s="19" t="s">
        <v>1597</v>
      </c>
      <c r="D73" s="40" t="s">
        <v>72</v>
      </c>
      <c r="E73" s="40" t="s">
        <v>910</v>
      </c>
      <c r="F73" s="226" t="s">
        <v>911</v>
      </c>
      <c r="H73" s="44"/>
    </row>
    <row r="74" spans="1:8" s="1" customFormat="1" ht="39.75" customHeight="1" x14ac:dyDescent="0.2">
      <c r="A74" s="25" t="s">
        <v>1104</v>
      </c>
      <c r="B74" s="24" t="str">
        <f>VLOOKUP($A74,Questions!$A$2:$W$333,2,0)</f>
        <v>Have you performed a Data Privacy Impact Assesssment for the solution/project?</v>
      </c>
      <c r="C74" s="28"/>
      <c r="D74" s="52"/>
      <c r="E74" s="29" t="str">
        <f>IF($C74="Yes",VLOOKUP($A74,Questions!$A$2:$W$333,17,0)&amp;"",IF($C74="No",VLOOKUP($A74,Questions!$A$2:$W$333,16,0)&amp;"",VLOOKUP($A74,Questions!$A$2:$W$333,15,0)&amp;""))</f>
        <v/>
      </c>
      <c r="F74" s="228" t="str">
        <f>VLOOKUP($A74,'Privacy Analyst Evaluation'!$A$46:$E$120,5,0)&amp;""</f>
        <v/>
      </c>
      <c r="H74" s="44"/>
    </row>
    <row r="75" spans="1:8" s="1" customFormat="1" ht="54.75" customHeight="1" x14ac:dyDescent="0.2">
      <c r="A75" s="25" t="s">
        <v>1105</v>
      </c>
      <c r="B75" s="24" t="str">
        <f>VLOOKUP($A75,Questions!$A$2:$W$333,2,0)</f>
        <v>Do you provide an end-user privacy notice about privacy policies and procedures that identify the purpose(s) for which personal information is collected, used, retained, and disclosed?</v>
      </c>
      <c r="C75" s="28"/>
      <c r="D75" s="52"/>
      <c r="E75" s="29" t="str">
        <f>IF($C75="Yes",VLOOKUP($A75,Questions!$A$2:$W$333,17,0)&amp;"",IF($C75="No",VLOOKUP($A75,Questions!$A$2:$W$333,16,0)&amp;"",VLOOKUP($A75,Questions!$A$2:$W$333,15,0)&amp;""))</f>
        <v/>
      </c>
      <c r="F75" s="228" t="str">
        <f>VLOOKUP($A75,'Privacy Analyst Evaluation'!$A$46:$E$120,5,0)&amp;""</f>
        <v/>
      </c>
      <c r="H75" s="44"/>
    </row>
    <row r="76" spans="1:8" s="1" customFormat="1" ht="54" customHeight="1" x14ac:dyDescent="0.2">
      <c r="A76" s="25" t="s">
        <v>1106</v>
      </c>
      <c r="B76" s="24" t="str">
        <f>VLOOKUP($A76,Questions!$A$2:$W$333,2,0)</f>
        <v>Do you describe the choices available to the individual and obtain implicit or explicit consent with respect to the collection, use, and disclosure of personal information?</v>
      </c>
      <c r="C76" s="28"/>
      <c r="D76" s="52"/>
      <c r="E76" s="29" t="str">
        <f>IF($C76="Yes",VLOOKUP($A76,Questions!$A$2:$W$333,17,0)&amp;"",IF($C76="No",VLOOKUP($A76,Questions!$A$2:$W$333,16,0)&amp;"",VLOOKUP($A76,Questions!$A$2:$W$333,15,0)&amp;""))</f>
        <v/>
      </c>
      <c r="F76" s="228" t="str">
        <f>VLOOKUP($A76,'Privacy Analyst Evaluation'!$A$46:$E$120,5,0)&amp;""</f>
        <v/>
      </c>
      <c r="H76" s="44"/>
    </row>
    <row r="77" spans="1:8" s="1" customFormat="1" ht="57" customHeight="1" x14ac:dyDescent="0.2">
      <c r="A77" s="25" t="s">
        <v>1107</v>
      </c>
      <c r="B77" s="24" t="str">
        <f>VLOOKUP($A77,Questions!$A$2:$W$333,2,0)</f>
        <v>Do you collect personal information only for the purpose(s) identified in the agreement with an institution or, if there is none, the purpose(s) identified in the privacy notice?</v>
      </c>
      <c r="C77" s="28"/>
      <c r="D77" s="52"/>
      <c r="E77" s="29" t="str">
        <f>IF($C77="Yes",VLOOKUP($A77,Questions!$A$2:$W$333,17,0)&amp;"",IF($C77="No",VLOOKUP($A77,Questions!$A$2:$W$333,16,0)&amp;"",VLOOKUP($A77,Questions!$A$2:$W$333,15,0)&amp;""))</f>
        <v/>
      </c>
      <c r="F77" s="228" t="str">
        <f>VLOOKUP($A77,'Privacy Analyst Evaluation'!$A$46:$E$120,5,0)&amp;""</f>
        <v/>
      </c>
      <c r="H77" s="44"/>
    </row>
    <row r="78" spans="1:8" s="1" customFormat="1" ht="36" customHeight="1" x14ac:dyDescent="0.2">
      <c r="A78" s="25" t="s">
        <v>1108</v>
      </c>
      <c r="B78" s="24" t="str">
        <f>VLOOKUP($A78,Questions!$A$2:$W$333,2,0)</f>
        <v>Do you have a documented list of personal data your service maintains?</v>
      </c>
      <c r="C78" s="28"/>
      <c r="D78" s="52"/>
      <c r="E78" s="29" t="str">
        <f>IF($C78="Yes",VLOOKUP($A78,Questions!$A$2:$W$333,17,0)&amp;"",IF($C78="No",VLOOKUP($A78,Questions!$A$2:$W$333,16,0)&amp;"",VLOOKUP($A78,Questions!$A$2:$W$333,15,0)&amp;""))</f>
        <v/>
      </c>
      <c r="F78" s="228" t="str">
        <f>VLOOKUP($A78,'Privacy Analyst Evaluation'!$A$46:$E$120,5,0)&amp;""</f>
        <v/>
      </c>
      <c r="H78" s="44"/>
    </row>
    <row r="79" spans="1:8" s="1" customFormat="1" ht="57.75" customHeight="1" x14ac:dyDescent="0.2">
      <c r="A79" s="25" t="s">
        <v>1109</v>
      </c>
      <c r="B79" s="24" t="str">
        <f>VLOOKUP($A79,Questions!$A$2:$W$333,2,0)</f>
        <v>Do you retain personal information for only as long as necessary to fulfill the stated purpose(s) or as required by law or regulation and thereafter appropriately dispose of such information?</v>
      </c>
      <c r="C79" s="28"/>
      <c r="D79" s="52"/>
      <c r="E79" s="29" t="str">
        <f>IF($C79="Yes",VLOOKUP($A79,Questions!$A$2:$W$333,17,0)&amp;"",IF($C79="No",VLOOKUP($A79,Questions!$A$2:$W$333,16,0)&amp;"",VLOOKUP($A79,Questions!$A$2:$W$333,15,0)&amp;""))</f>
        <v/>
      </c>
      <c r="F79" s="228" t="str">
        <f>VLOOKUP($A79,'Privacy Analyst Evaluation'!$A$46:$E$120,5,0)&amp;""</f>
        <v/>
      </c>
      <c r="H79" s="44"/>
    </row>
    <row r="80" spans="1:8" s="1" customFormat="1" ht="44.25" customHeight="1" x14ac:dyDescent="0.2">
      <c r="A80" s="25" t="s">
        <v>1110</v>
      </c>
      <c r="B80" s="24" t="str">
        <f>VLOOKUP($A80,Questions!$A$2:$W$333,2,0)</f>
        <v>Do you provide individuals with access to their personal information for review and update (i.e., data subject rights)?</v>
      </c>
      <c r="C80" s="28"/>
      <c r="D80" s="52"/>
      <c r="E80" s="29" t="str">
        <f>IF($C80="Yes",VLOOKUP($A80,Questions!$A$2:$W$333,17,0)&amp;"",IF($C80="No",VLOOKUP($A80,Questions!$A$2:$W$333,16,0)&amp;"",VLOOKUP($A80,Questions!$A$2:$W$333,15,0)&amp;""))</f>
        <v/>
      </c>
      <c r="F80" s="228" t="str">
        <f>VLOOKUP($A80,'Privacy Analyst Evaluation'!$A$46:$E$120,5,0)&amp;""</f>
        <v/>
      </c>
      <c r="H80" s="44"/>
    </row>
    <row r="81" spans="1:8" s="1" customFormat="1" ht="70.5" customHeight="1" x14ac:dyDescent="0.2">
      <c r="A81" s="25" t="s">
        <v>1111</v>
      </c>
      <c r="B81" s="24" t="str">
        <f>VLOOKUP($A81,Questions!$A$2:$W$333,2,0)</f>
        <v>Do you disclose personal information to third parties only for the purpose(s) identified in the privacy notice or with the implicit or explicit consent of the individual?</v>
      </c>
      <c r="C81" s="28"/>
      <c r="D81" s="52"/>
      <c r="E81" s="29" t="str">
        <f>IF($C81="Yes",VLOOKUP($A81,Questions!$A$2:$W$333,17,0)&amp;"",IF($C81="No",VLOOKUP($A81,Questions!$A$2:$W$333,16,0)&amp;"",VLOOKUP($A81,Questions!$A$2:$W$333,15,0)&amp;""))</f>
        <v/>
      </c>
      <c r="F81" s="228" t="str">
        <f>VLOOKUP($A81,'Privacy Analyst Evaluation'!$A$46:$E$120,5,0)&amp;""</f>
        <v/>
      </c>
      <c r="H81" s="44"/>
    </row>
    <row r="82" spans="1:8" s="1" customFormat="1" ht="40.5" customHeight="1" x14ac:dyDescent="0.2">
      <c r="A82" s="25" t="s">
        <v>1112</v>
      </c>
      <c r="B82" s="24" t="str">
        <f>VLOOKUP($A82,Questions!$A$2:$W$333,2,0)</f>
        <v>Do you protect personal information against unauthorized access (both physical and logical)?</v>
      </c>
      <c r="C82" s="28"/>
      <c r="D82" s="52"/>
      <c r="E82" s="29" t="str">
        <f>IF($C82="Yes",VLOOKUP($A82,Questions!$A$2:$W$333,17,0)&amp;"",IF($C82="No",VLOOKUP($A82,Questions!$A$2:$W$333,16,0)&amp;"",VLOOKUP($A82,Questions!$A$2:$W$333,15,0)&amp;""))</f>
        <v/>
      </c>
      <c r="F82" s="228" t="str">
        <f>VLOOKUP($A82,'Privacy Analyst Evaluation'!$A$46:$E$120,5,0)&amp;""</f>
        <v/>
      </c>
      <c r="H82" s="44"/>
    </row>
    <row r="83" spans="1:8" s="1" customFormat="1" ht="49.5" customHeight="1" x14ac:dyDescent="0.2">
      <c r="A83" s="25" t="s">
        <v>1113</v>
      </c>
      <c r="B83" s="24" t="str">
        <f>VLOOKUP($A83,Questions!$A$2:$W$333,2,0)</f>
        <v>Do you maintain accurate, complete, and relevant personal information for the purposes identified in the privacy notice?</v>
      </c>
      <c r="C83" s="28"/>
      <c r="D83" s="52"/>
      <c r="E83" s="29" t="str">
        <f>IF($C83="Yes",VLOOKUP($A83,Questions!$A$2:$W$333,17,0)&amp;"",IF($C83="No",VLOOKUP($A83,Questions!$A$2:$W$333,16,0)&amp;"",VLOOKUP($A83,Questions!$A$2:$W$333,15,0)&amp;""))</f>
        <v/>
      </c>
      <c r="F83" s="228" t="str">
        <f>VLOOKUP($A83,'Privacy Analyst Evaluation'!$A$46:$E$120,5,0)&amp;""</f>
        <v/>
      </c>
      <c r="H83" s="44"/>
    </row>
    <row r="84" spans="1:8" s="1" customFormat="1" ht="46.5" customHeight="1" x14ac:dyDescent="0.2">
      <c r="A84" s="25" t="s">
        <v>1114</v>
      </c>
      <c r="B84" s="24" t="str">
        <f>VLOOKUP($A84,Questions!$A$2:$W$333,2,0)</f>
        <v>Do you have procedures to address privacy-related noncompliance complaints and disputes?</v>
      </c>
      <c r="C84" s="28"/>
      <c r="D84" s="52"/>
      <c r="E84" s="29" t="str">
        <f>IF($C84="Yes",VLOOKUP($A84,Questions!$A$2:$W$333,17,0)&amp;"",IF($C84="No",VLOOKUP($A84,Questions!$A$2:$W$333,16,0)&amp;"",VLOOKUP($A84,Questions!$A$2:$W$333,15,0)&amp;""))</f>
        <v/>
      </c>
      <c r="F84" s="228" t="str">
        <f>VLOOKUP($A84,'Privacy Analyst Evaluation'!$A$46:$E$120,5,0)&amp;""</f>
        <v/>
      </c>
      <c r="H84" s="44"/>
    </row>
    <row r="85" spans="1:8" s="1" customFormat="1" ht="45" customHeight="1" x14ac:dyDescent="0.2">
      <c r="A85" s="25" t="s">
        <v>1115</v>
      </c>
      <c r="B85" s="24" t="str">
        <f>VLOOKUP($A85,Questions!$A$2:$W$333,2,0)</f>
        <v>Do you "anonymize," "de-identify," or otherwise mask personal data?</v>
      </c>
      <c r="C85" s="28"/>
      <c r="D85" s="52"/>
      <c r="E85" s="29" t="str">
        <f>IF($C85="Yes",VLOOKUP($A85,Questions!$A$2:$W$333,17,0)&amp;"",IF($C85="No",VLOOKUP($A85,Questions!$A$2:$W$333,16,0)&amp;"",VLOOKUP($A85,Questions!$A$2:$W$333,15,0)&amp;""))</f>
        <v/>
      </c>
      <c r="F85" s="228" t="str">
        <f>VLOOKUP($A85,'Privacy Analyst Evaluation'!$A$46:$E$120,5,0)&amp;""</f>
        <v/>
      </c>
      <c r="H85" s="44"/>
    </row>
    <row r="86" spans="1:8" s="1" customFormat="1" ht="93" customHeight="1" x14ac:dyDescent="0.2">
      <c r="A86" s="25" t="s">
        <v>1116</v>
      </c>
      <c r="B86" s="24" t="str">
        <f>VLOOKUP($A86,Questions!$A$2:$W$333,2,0)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8"/>
      <c r="D86" s="52"/>
      <c r="E86" s="29" t="str">
        <f>IF($C86="Yes",VLOOKUP($A86,Questions!$A$2:$W$333,17,0)&amp;"",IF($C86="No",VLOOKUP($A86,Questions!$A$2:$W$333,16,0)&amp;"",VLOOKUP($A86,Questions!$A$2:$W$333,15,0)&amp;""))</f>
        <v/>
      </c>
      <c r="F86" s="228" t="str">
        <f>VLOOKUP($A86,'Privacy Analyst Evaluation'!$A$46:$E$120,5,0)&amp;""</f>
        <v/>
      </c>
      <c r="H86" s="44"/>
    </row>
    <row r="87" spans="1:8" s="1" customFormat="1" ht="48" customHeight="1" x14ac:dyDescent="0.2">
      <c r="A87" s="25" t="s">
        <v>1117</v>
      </c>
      <c r="B87" s="24" t="str">
        <f>VLOOKUP($A87,Questions!$A$2:$W$333,2,0)</f>
        <v>Do you certify stop-processing requests, including any data that is processed by a third party on your behalf?</v>
      </c>
      <c r="C87" s="28"/>
      <c r="D87" s="52"/>
      <c r="E87" s="29" t="str">
        <f>IF($C87="Yes",VLOOKUP($A87,Questions!$A$2:$W$333,17,0)&amp;"",IF($C87="No",VLOOKUP($A87,Questions!$A$2:$W$333,16,0)&amp;"",VLOOKUP($A87,Questions!$A$2:$W$333,15,0)&amp;""))</f>
        <v/>
      </c>
      <c r="F87" s="228" t="str">
        <f>VLOOKUP($A87,'Privacy Analyst Evaluation'!$A$46:$E$120,5,0)&amp;""</f>
        <v/>
      </c>
      <c r="H87" s="44"/>
    </row>
    <row r="88" spans="1:8" s="1" customFormat="1" ht="36.75" customHeight="1" thickBot="1" x14ac:dyDescent="0.25">
      <c r="A88" s="25" t="s">
        <v>1118</v>
      </c>
      <c r="B88" s="24" t="str">
        <f>VLOOKUP($A88,Questions!$A$2:$W$333,2,0)</f>
        <v>Do you have a process to review code for ethical considerations?</v>
      </c>
      <c r="C88" s="28"/>
      <c r="D88" s="52"/>
      <c r="E88" s="29" t="str">
        <f>IF($C88="Yes",VLOOKUP($A88,Questions!$A$2:$W$333,17,0)&amp;"",IF($C88="No",VLOOKUP($A88,Questions!$A$2:$W$333,16,0)&amp;"",VLOOKUP($A88,Questions!$A$2:$W$333,15,0)&amp;""))</f>
        <v/>
      </c>
      <c r="F88" s="228" t="str">
        <f>VLOOKUP($A88,'Privacy Analyst Evaluation'!$A$46:$E$120,5,0)&amp;""</f>
        <v/>
      </c>
      <c r="G88" s="272" t="s">
        <v>1545</v>
      </c>
      <c r="H88" s="44"/>
    </row>
    <row r="89" spans="1:8" s="1" customFormat="1" ht="37.35" customHeight="1" thickBot="1" x14ac:dyDescent="0.25">
      <c r="A89" s="80" t="str">
        <f>VLOOKUP(LEFT($A90,4),'Auto Responses'!$N$4:$O$38,2,0)&amp;""</f>
        <v xml:space="preserve"> Privacy and AI</v>
      </c>
      <c r="B89" s="30"/>
      <c r="C89" s="19" t="s">
        <v>1597</v>
      </c>
      <c r="D89" s="40" t="s">
        <v>72</v>
      </c>
      <c r="E89" s="40" t="s">
        <v>910</v>
      </c>
      <c r="F89" s="226" t="s">
        <v>911</v>
      </c>
      <c r="H89" s="44"/>
    </row>
    <row r="90" spans="1:8" s="1" customFormat="1" ht="32.25" customHeight="1" x14ac:dyDescent="0.2">
      <c r="A90" s="25" t="s">
        <v>1119</v>
      </c>
      <c r="B90" s="24" t="str">
        <f>VLOOKUP($A90,Questions!$A$2:$W$333,2,0)</f>
        <v>Does your service use AI for the processing of institutional data?</v>
      </c>
      <c r="C90" s="28"/>
      <c r="D90" s="52"/>
      <c r="E90" s="29" t="str">
        <f>IF($C$19="No",'Auto Responses'!$A$6,IF($C90="Yes",VLOOKUP($A90,Questions!$A$2:$W$333,17,0)&amp;"",IF($C90="No",VLOOKUP($A90,Questions!$A$2:$W$333,16,0)&amp;"",VLOOKUP($A90,Questions!$A$2:$W$333,15,0)&amp;"")))</f>
        <v/>
      </c>
      <c r="F90" s="228" t="str">
        <f>VLOOKUP($A90,'Privacy Analyst Evaluation'!$A$46:$E$120,5,0)&amp;""</f>
        <v/>
      </c>
      <c r="H90" s="44"/>
    </row>
    <row r="91" spans="1:8" s="1" customFormat="1" ht="32.25" customHeight="1" x14ac:dyDescent="0.2">
      <c r="A91" s="25" t="s">
        <v>1120</v>
      </c>
      <c r="B91" s="24" t="str">
        <f>VLOOKUP($A91,Questions!$A$2:$W$333,2,0)</f>
        <v>Is any institutional data retained in the AI processing?*</v>
      </c>
      <c r="C91" s="28"/>
      <c r="D91" s="52"/>
      <c r="E91" s="29" t="str">
        <f>IF($C$19="No",'Auto Responses'!$A$6,IF($C91="Yes",VLOOKUP($A91,Questions!$A$2:$W$333,17,0)&amp;"",IF($C91="No",VLOOKUP($A91,Questions!$A$2:$W$333,16,0)&amp;"",VLOOKUP($A91,Questions!$A$2:$W$333,15,0)&amp;"")))</f>
        <v/>
      </c>
      <c r="F91" s="228" t="str">
        <f>VLOOKUP($A91,'Privacy Analyst Evaluation'!$A$46:$E$120,5,0)&amp;""</f>
        <v/>
      </c>
      <c r="H91" s="44"/>
    </row>
    <row r="92" spans="1:8" s="1" customFormat="1" ht="55.5" customHeight="1" x14ac:dyDescent="0.2">
      <c r="A92" s="25" t="s">
        <v>814</v>
      </c>
      <c r="B92" s="24" t="str">
        <f>VLOOKUP($A92,Questions!$A$2:$W$333,2,0)</f>
        <v>Do you have agreements in place with third parties or subprocessors regarding the protection of customer data and use of AI?*</v>
      </c>
      <c r="C92" s="28"/>
      <c r="D92" s="52"/>
      <c r="E92" s="29" t="str">
        <f>IF($C$19="No",'Auto Responses'!$A$6,IF($C92="Yes",VLOOKUP($A92,Questions!$A$2:$W$333,17,0)&amp;"",IF($C92="No",VLOOKUP($A92,Questions!$A$2:$W$333,16,0)&amp;"",VLOOKUP($A92,Questions!$A$2:$W$333,15,0)&amp;"")))</f>
        <v/>
      </c>
      <c r="F92" s="228" t="str">
        <f>VLOOKUP($A92,'Privacy Analyst Evaluation'!$A$46:$E$120,5,0)&amp;""</f>
        <v/>
      </c>
      <c r="H92" s="44"/>
    </row>
    <row r="93" spans="1:8" s="1" customFormat="1" ht="32.25" customHeight="1" x14ac:dyDescent="0.2">
      <c r="A93" s="25" t="s">
        <v>816</v>
      </c>
      <c r="B93" s="24" t="str">
        <f>VLOOKUP($A93,Questions!$A$2:$W$333,2,0)</f>
        <v>Will institutional data be processed through a third party or subprocessor that also uses AI?</v>
      </c>
      <c r="C93" s="28"/>
      <c r="D93" s="52"/>
      <c r="E93" s="29" t="str">
        <f>IF($C$19="No",'Auto Responses'!$A$6,IF($C93="Yes",VLOOKUP($A93,Questions!$A$2:$W$333,17,0)&amp;"",IF($C93="No",VLOOKUP($A93,Questions!$A$2:$W$333,16,0)&amp;"",VLOOKUP($A93,Questions!$A$2:$W$333,15,0)&amp;"")))</f>
        <v/>
      </c>
      <c r="F93" s="228" t="str">
        <f>VLOOKUP($A93,'Privacy Analyst Evaluation'!$A$46:$E$120,5,0)&amp;""</f>
        <v/>
      </c>
      <c r="H93" s="44"/>
    </row>
    <row r="94" spans="1:8" s="1" customFormat="1" ht="32.25" customHeight="1" x14ac:dyDescent="0.2">
      <c r="A94" s="25" t="s">
        <v>817</v>
      </c>
      <c r="B94" s="24" t="str">
        <f>VLOOKUP($A94,Questions!$A$2:$W$333,2,0)</f>
        <v>Is AI processing limited to fully licensed commercial enterprise AI services?</v>
      </c>
      <c r="C94" s="28"/>
      <c r="D94" s="52"/>
      <c r="E94" s="29" t="str">
        <f>IF($C$19="No",'Auto Responses'!$A$6,IF($C94="Yes",VLOOKUP($A94,Questions!$A$2:$W$333,17,0)&amp;"",IF($C94="No",VLOOKUP($A94,Questions!$A$2:$W$333,16,0)&amp;"",VLOOKUP($A94,Questions!$A$2:$W$333,15,0)&amp;"")))</f>
        <v/>
      </c>
      <c r="F94" s="228" t="str">
        <f>VLOOKUP($A94,'Privacy Analyst Evaluation'!$A$46:$E$120,5,0)&amp;""</f>
        <v/>
      </c>
      <c r="H94" s="44"/>
    </row>
    <row r="95" spans="1:8" s="1" customFormat="1" ht="32.25" customHeight="1" x14ac:dyDescent="0.2">
      <c r="A95" s="25" t="s">
        <v>819</v>
      </c>
      <c r="B95" s="24" t="str">
        <f>VLOOKUP($A95,Questions!$A$2:$W$333,2,0)</f>
        <v>Will institutional data be used or processed by any shared AI services?</v>
      </c>
      <c r="C95" s="28"/>
      <c r="D95" s="52"/>
      <c r="E95" s="29" t="str">
        <f>IF($C$19="No",'Auto Responses'!$A$6,IF($C95="Yes",VLOOKUP($A95,Questions!$A$2:$W$333,17,0)&amp;"",IF($C95="No",VLOOKUP($A95,Questions!$A$2:$W$333,16,0)&amp;"",VLOOKUP($A95,Questions!$A$2:$W$333,15,0)&amp;"")))</f>
        <v/>
      </c>
      <c r="F95" s="228" t="str">
        <f>VLOOKUP($A95,'Privacy Analyst Evaluation'!$A$46:$E$120,5,0)&amp;""</f>
        <v/>
      </c>
      <c r="H95" s="44"/>
    </row>
    <row r="96" spans="1:8" s="1" customFormat="1" ht="32.25" customHeight="1" x14ac:dyDescent="0.2">
      <c r="A96" s="25" t="s">
        <v>820</v>
      </c>
      <c r="B96" s="24" t="str">
        <f>VLOOKUP($A96,Questions!$A$2:$W$333,2,0)</f>
        <v>Do you have safeguards in place to protect institutional data and data privacy from unintended AI queries or processing?</v>
      </c>
      <c r="C96" s="28"/>
      <c r="D96" s="52"/>
      <c r="E96" s="29" t="str">
        <f>IF($C$19="No",'Auto Responses'!$A$6,IF($C96="Yes",VLOOKUP($A96,Questions!$A$2:$W$333,17,0)&amp;"",IF($C96="No",VLOOKUP($A96,Questions!$A$2:$W$333,16,0)&amp;"",VLOOKUP($A96,Questions!$A$2:$W$333,15,0)&amp;"")))</f>
        <v/>
      </c>
      <c r="F96" s="228" t="str">
        <f>VLOOKUP($A96,'Privacy Analyst Evaluation'!$A$46:$E$120,5,0)&amp;""</f>
        <v/>
      </c>
      <c r="H96" s="44"/>
    </row>
    <row r="97" spans="1:11" s="1" customFormat="1" ht="55.5" customHeight="1" x14ac:dyDescent="0.2">
      <c r="A97" s="25" t="s">
        <v>821</v>
      </c>
      <c r="B97" s="24" t="str">
        <f>VLOOKUP($A97,Questions!$A$2:$W$333,2,0)</f>
        <v>Do you provide choice to the user to opt out of AI use?</v>
      </c>
      <c r="C97" s="28"/>
      <c r="D97" s="52"/>
      <c r="E97" s="29" t="str">
        <f>IF($C$19="No",'Auto Responses'!$A$6,IF($C97="Yes",VLOOKUP($A97,Questions!$A$2:$W$333,17,0)&amp;"",IF($C97="No",VLOOKUP($A97,Questions!$A$2:$W$333,16,0)&amp;"",VLOOKUP($A97,Questions!$A$2:$W$333,15,0)&amp;"")))</f>
        <v/>
      </c>
      <c r="F97" s="228" t="str">
        <f>VLOOKUP($A97,'Privacy Analyst Evaluation'!$A$46:$E$120,5,0)&amp;""</f>
        <v/>
      </c>
      <c r="G97" s="272" t="s">
        <v>1545</v>
      </c>
      <c r="H97" s="44"/>
    </row>
    <row r="98" spans="1:11" s="1" customFormat="1" ht="44.25" customHeight="1" x14ac:dyDescent="0.2">
      <c r="A98" s="306" t="s">
        <v>1607</v>
      </c>
      <c r="C98" s="14"/>
      <c r="D98" s="15"/>
      <c r="E98" s="53"/>
      <c r="F98" s="219"/>
      <c r="H98" s="44"/>
    </row>
    <row r="99" spans="1:11" s="1" customFormat="1" ht="15" hidden="1" customHeight="1" x14ac:dyDescent="0.2">
      <c r="A99"/>
      <c r="C99" s="14"/>
      <c r="D99" s="15"/>
      <c r="E99" s="53"/>
      <c r="F99" s="219"/>
      <c r="H99" s="44"/>
    </row>
    <row r="100" spans="1:11" ht="15" hidden="1" customHeight="1" x14ac:dyDescent="0.2">
      <c r="A100" s="1"/>
      <c r="B100" s="14"/>
      <c r="C100" s="88"/>
      <c r="D100" s="16"/>
      <c r="E100" s="54"/>
      <c r="G100" s="44"/>
      <c r="H100" s="1"/>
      <c r="K100"/>
    </row>
    <row r="101" spans="1:11" ht="0" hidden="1" customHeight="1" x14ac:dyDescent="0.2">
      <c r="A101" s="25" t="e">
        <f>#REF!</f>
        <v>#REF!</v>
      </c>
    </row>
    <row r="102" spans="1:11" s="1" customFormat="1" ht="0" hidden="1" customHeight="1" x14ac:dyDescent="0.2">
      <c r="A102" s="25" t="e">
        <f>#REF!</f>
        <v>#REF!</v>
      </c>
      <c r="C102" s="14"/>
      <c r="D102" s="15"/>
      <c r="E102" s="53"/>
      <c r="F102" s="219"/>
      <c r="H102" s="44"/>
    </row>
    <row r="103" spans="1:11" s="1" customFormat="1" ht="0" hidden="1" customHeight="1" x14ac:dyDescent="0.2">
      <c r="A103" s="25" t="e">
        <f>#REF!</f>
        <v>#REF!</v>
      </c>
      <c r="C103" s="14"/>
      <c r="D103" s="15"/>
      <c r="E103" s="53"/>
      <c r="F103" s="219"/>
      <c r="H103" s="44"/>
    </row>
    <row r="104" spans="1:11" s="1" customFormat="1" ht="0" hidden="1" customHeight="1" x14ac:dyDescent="0.2">
      <c r="A104" s="25" t="e">
        <f>#REF!</f>
        <v>#REF!</v>
      </c>
      <c r="C104" s="14"/>
      <c r="D104" s="15"/>
      <c r="E104" s="53"/>
      <c r="F104" s="219"/>
      <c r="H104" s="44"/>
    </row>
    <row r="105" spans="1:11" s="1" customFormat="1" ht="0" hidden="1" customHeight="1" x14ac:dyDescent="0.2">
      <c r="A105" s="25" t="e">
        <f>#REF!</f>
        <v>#REF!</v>
      </c>
      <c r="C105" s="14"/>
      <c r="D105" s="15"/>
      <c r="E105" s="53"/>
      <c r="F105" s="219"/>
      <c r="H105" s="44"/>
    </row>
    <row r="106" spans="1:11" s="1" customFormat="1" ht="0" hidden="1" customHeight="1" x14ac:dyDescent="0.2">
      <c r="A106" s="25" t="e">
        <f>#REF!</f>
        <v>#REF!</v>
      </c>
      <c r="C106" s="14"/>
      <c r="D106" s="15"/>
      <c r="E106" s="53"/>
      <c r="F106" s="219"/>
      <c r="H106" s="44"/>
    </row>
    <row r="107" spans="1:11" s="1" customFormat="1" ht="0" hidden="1" customHeight="1" x14ac:dyDescent="0.2">
      <c r="A107" s="25" t="e">
        <f>#REF!</f>
        <v>#REF!</v>
      </c>
      <c r="C107" s="14"/>
      <c r="D107" s="15"/>
      <c r="E107" s="53"/>
      <c r="F107" s="219"/>
      <c r="H107" s="44"/>
    </row>
    <row r="108" spans="1:11" s="1" customFormat="1" ht="0" hidden="1" customHeight="1" x14ac:dyDescent="0.2">
      <c r="A108"/>
      <c r="C108" s="14"/>
      <c r="D108" s="15"/>
      <c r="E108" s="53"/>
      <c r="F108" s="219"/>
      <c r="H108" s="44"/>
    </row>
    <row r="109" spans="1:11" s="1" customFormat="1" ht="0" hidden="1" customHeight="1" x14ac:dyDescent="0.2">
      <c r="A109"/>
      <c r="C109" s="14"/>
      <c r="D109" s="15"/>
      <c r="E109" s="53"/>
      <c r="F109" s="219"/>
      <c r="H109" s="44"/>
    </row>
    <row r="110" spans="1:11" s="1" customFormat="1" ht="0" hidden="1" customHeight="1" x14ac:dyDescent="0.2">
      <c r="A110"/>
      <c r="C110" s="14"/>
      <c r="D110" s="15"/>
      <c r="E110" s="53"/>
      <c r="F110" s="219"/>
      <c r="H110" s="44"/>
    </row>
    <row r="111" spans="1:11" s="1" customFormat="1" ht="0" hidden="1" customHeight="1" x14ac:dyDescent="0.2">
      <c r="A111"/>
      <c r="C111" s="14"/>
      <c r="D111" s="15"/>
      <c r="E111" s="53"/>
      <c r="F111" s="219"/>
      <c r="H111" s="44"/>
    </row>
    <row r="112" spans="1:11" s="1" customFormat="1" ht="0" hidden="1" customHeight="1" x14ac:dyDescent="0.2">
      <c r="A112"/>
      <c r="C112" s="14"/>
      <c r="D112" s="15"/>
      <c r="E112" s="53"/>
      <c r="F112" s="219"/>
      <c r="H112" s="44"/>
    </row>
    <row r="113" spans="1:8" s="1" customFormat="1" ht="0" hidden="1" customHeight="1" x14ac:dyDescent="0.2">
      <c r="A113"/>
      <c r="C113" s="14"/>
      <c r="D113" s="15"/>
      <c r="E113" s="53"/>
      <c r="F113" s="219"/>
      <c r="H113" s="44"/>
    </row>
    <row r="114" spans="1:8" s="1" customFormat="1" ht="0" hidden="1" customHeight="1" x14ac:dyDescent="0.2">
      <c r="A114"/>
      <c r="C114" s="14"/>
      <c r="D114" s="15"/>
      <c r="E114" s="53"/>
      <c r="F114" s="219"/>
      <c r="H114" s="44"/>
    </row>
    <row r="115" spans="1:8" s="1" customFormat="1" ht="0" hidden="1" customHeight="1" x14ac:dyDescent="0.2">
      <c r="A115"/>
      <c r="C115" s="14"/>
      <c r="D115" s="15"/>
      <c r="E115" s="53"/>
      <c r="F115" s="219"/>
      <c r="H115" s="44"/>
    </row>
    <row r="116" spans="1:8" s="1" customFormat="1" ht="0" hidden="1" customHeight="1" x14ac:dyDescent="0.2">
      <c r="A116"/>
      <c r="C116" s="14"/>
      <c r="D116" s="15"/>
      <c r="E116" s="53"/>
      <c r="F116" s="219"/>
      <c r="H116" s="44"/>
    </row>
    <row r="117" spans="1:8" s="1" customFormat="1" ht="0" hidden="1" customHeight="1" x14ac:dyDescent="0.2">
      <c r="A117"/>
      <c r="C117" s="14"/>
      <c r="D117" s="15"/>
      <c r="E117" s="53"/>
      <c r="F117" s="219"/>
      <c r="H117" s="44"/>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E18:F98 D18 C18 C23 D23 C29 D29 D34 C34 C38 D38 C41 D41 D44 C44 C53 D53 C67 D67 C73 D73 C89 D89 C4:F12 D2:F3 B2:B98 A3:A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DF7562B-1F06-4B32-8D46-242693F672D2}">
          <x14:formula1>
            <xm:f>'Auto Responses'!$J$3:$J$4</xm:f>
          </x14:formula1>
          <xm:sqref>C24:C27 C90:C97 C74:C88 C68:C72 C54:C66 C45:C52 C42:C43 C39:C40 C35:C37 C32:C33 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M364"/>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72" customWidth="1"/>
    <col min="2" max="2" width="57.59765625" style="72" customWidth="1"/>
    <col min="3" max="9" width="19.59765625" style="72" customWidth="1"/>
    <col min="10" max="10" width="18.796875" style="72" customWidth="1"/>
    <col min="11" max="11" width="0.19921875" style="72" customWidth="1"/>
    <col min="12" max="12" width="8.5" style="72" customWidth="1"/>
    <col min="13" max="13" width="0" style="72" hidden="1" customWidth="1"/>
    <col min="14" max="16384" width="8.5" style="72" hidden="1"/>
  </cols>
  <sheetData>
    <row r="1" spans="1:10" ht="0" hidden="1" customHeight="1" x14ac:dyDescent="0.2">
      <c r="A1" s="72" t="s">
        <v>1547</v>
      </c>
    </row>
    <row r="2" spans="1:10" ht="36" customHeight="1" x14ac:dyDescent="0.2">
      <c r="A2" s="199" t="s">
        <v>1617</v>
      </c>
      <c r="B2" s="196"/>
      <c r="C2" s="196"/>
      <c r="D2" s="196"/>
      <c r="E2" s="196"/>
      <c r="F2" s="196"/>
      <c r="G2" s="196"/>
      <c r="H2" s="196"/>
      <c r="I2" s="230" t="str">
        <f>'Auto Responses'!$A$36</f>
        <v>Version 4.03</v>
      </c>
      <c r="J2" s="197"/>
    </row>
    <row r="3" spans="1:10" ht="25.5" customHeight="1" x14ac:dyDescent="0.2">
      <c r="A3" s="116"/>
      <c r="B3" s="116"/>
      <c r="C3" s="116"/>
      <c r="D3" s="116"/>
      <c r="E3" s="116"/>
      <c r="F3" s="116"/>
      <c r="G3" s="116"/>
      <c r="H3" s="116"/>
      <c r="I3" s="116"/>
      <c r="J3" s="116"/>
    </row>
    <row r="4" spans="1:10" ht="36" customHeight="1" x14ac:dyDescent="0.2">
      <c r="A4" s="117" t="s">
        <v>928</v>
      </c>
      <c r="B4" s="118"/>
      <c r="C4" s="118"/>
      <c r="D4" s="118"/>
      <c r="E4" s="118"/>
      <c r="F4" s="118"/>
      <c r="G4" s="118"/>
      <c r="H4" s="118"/>
      <c r="I4" s="118"/>
      <c r="J4" s="118"/>
    </row>
    <row r="5" spans="1:10" s="311" customFormat="1" ht="19.5" customHeight="1" x14ac:dyDescent="0.2">
      <c r="A5" s="286" t="str">
        <f>HLOOKUP($A$4,'Auto Responses'!$F$2:$F$7,2,0)&amp;""</f>
        <v>1. Upon initial review, you can check the "Non-Negotiable" box by any question to compile a report of questions that may prohibit a full review.</v>
      </c>
      <c r="B5" s="286"/>
      <c r="C5" s="286"/>
      <c r="D5" s="286"/>
      <c r="E5" s="286"/>
      <c r="F5" s="286"/>
      <c r="G5" s="286"/>
      <c r="H5" s="286"/>
      <c r="I5" s="286"/>
      <c r="J5" s="286"/>
    </row>
    <row r="6" spans="1:10" s="311" customFormat="1" ht="19.5" customHeight="1" x14ac:dyDescent="0.2">
      <c r="A6" s="286" t="str">
        <f>HLOOKUP($A$4,'Auto Responses'!$F$2:$F$7,3,0)&amp;""</f>
        <v>2. When evaluating an answer, a default importance level has been set. You can use the "Importance Override" dropdown to override the default and adjust the value of the question.</v>
      </c>
      <c r="B6" s="286"/>
      <c r="C6" s="286"/>
      <c r="D6" s="286"/>
      <c r="E6" s="286"/>
      <c r="F6" s="286"/>
      <c r="G6" s="286"/>
      <c r="H6" s="286"/>
      <c r="I6" s="286"/>
      <c r="J6" s="286"/>
    </row>
    <row r="7" spans="1:10" s="311" customFormat="1" ht="19.5" customHeight="1" x14ac:dyDescent="0.2">
      <c r="A7" s="286" t="str">
        <f>HLOOKUP($A$4,'Auto Responses'!$F$2:$F$7,4,0)&amp;""</f>
        <v>3. For questions that are qualitative or for which you disagree with the preferred response, make a selection in the "Compliant Override" dropdown to adjust the question's impact on the score.</v>
      </c>
      <c r="B7" s="286"/>
      <c r="C7" s="286"/>
      <c r="D7" s="286"/>
      <c r="E7" s="286"/>
      <c r="F7" s="286"/>
      <c r="G7" s="286"/>
      <c r="H7" s="286"/>
      <c r="I7" s="286"/>
      <c r="J7" s="286"/>
    </row>
    <row r="8" spans="1:10" s="311" customFormat="1" ht="19.5" customHeight="1" x14ac:dyDescent="0.2">
      <c r="A8" s="286" t="str">
        <f>HLOOKUP($A$4,'Auto Responses'!$F$2:$F$7,5,0)&amp;""</f>
        <v xml:space="preserve">4. Each worksheet shows a report for that section. See the "Analyst Report" sheet for a full report of all sections. </v>
      </c>
      <c r="B8" s="286"/>
      <c r="C8" s="286"/>
      <c r="D8" s="286"/>
      <c r="E8" s="286"/>
      <c r="F8" s="286"/>
      <c r="G8" s="286"/>
      <c r="H8" s="286"/>
      <c r="I8" s="286"/>
      <c r="J8" s="286"/>
    </row>
    <row r="9" spans="1:10" s="311" customFormat="1" ht="19.5" customHeight="1" x14ac:dyDescent="0.2">
      <c r="A9" s="286" t="str">
        <f>HLOOKUP($A$4,'Auto Responses'!$F$2:$F$7,6,0)&amp;""</f>
        <v xml:space="preserve">5. If you are evaluating a question that appears in an earlier section, the Importance and Compliant Override cannot be changed but additional notes can be added. </v>
      </c>
      <c r="B9" s="286"/>
      <c r="C9" s="286"/>
      <c r="D9" s="286"/>
      <c r="E9" s="286"/>
      <c r="F9" s="286"/>
      <c r="G9" s="286"/>
      <c r="H9" s="286"/>
      <c r="I9" s="286"/>
      <c r="J9" s="286"/>
    </row>
    <row r="10" spans="1:10" ht="19.5" customHeight="1" thickBot="1" x14ac:dyDescent="0.25">
      <c r="A10" s="287" t="str">
        <f>HLOOKUP($A$4,'Auto Responses'!$F$2:$F$8,7,0)&amp;""</f>
        <v>For full instructions, please visit EDUCAUSE.edu/HECVAT</v>
      </c>
      <c r="B10" s="78"/>
      <c r="C10" s="78"/>
      <c r="D10" s="78"/>
      <c r="E10" s="78"/>
      <c r="F10" s="78"/>
      <c r="G10" s="78"/>
      <c r="H10" s="78"/>
      <c r="I10" s="78"/>
      <c r="J10" s="78"/>
    </row>
    <row r="11" spans="1:10" s="107" customFormat="1" ht="25.5" customHeight="1" x14ac:dyDescent="0.2">
      <c r="A11" s="179" t="str">
        <f>'START HERE'!$B$13</f>
        <v>Solution Provider Name</v>
      </c>
      <c r="B11" s="161"/>
      <c r="C11" s="155" t="str">
        <f>VLOOKUP($A11,'START HERE'!$B$13:$C$21,2,0)&amp;""</f>
        <v/>
      </c>
      <c r="D11" s="156"/>
      <c r="E11" s="235"/>
      <c r="F11" s="238"/>
      <c r="G11" s="108"/>
      <c r="H11" s="113"/>
      <c r="I11" s="108"/>
      <c r="J11" s="108"/>
    </row>
    <row r="12" spans="1:10" s="107" customFormat="1" ht="25.5" customHeight="1" x14ac:dyDescent="0.2">
      <c r="A12" s="180" t="str">
        <f>'START HERE'!$B$16</f>
        <v>Solution Provider Contact Name</v>
      </c>
      <c r="B12" s="162"/>
      <c r="C12" s="154" t="str">
        <f>VLOOKUP($A12,'START HERE'!$B$13:$C$21,2,0)&amp;""</f>
        <v/>
      </c>
      <c r="D12" s="115"/>
      <c r="E12" s="236"/>
      <c r="F12" s="238"/>
      <c r="G12" s="108"/>
      <c r="H12" s="113"/>
      <c r="I12" s="108"/>
      <c r="J12" s="108"/>
    </row>
    <row r="13" spans="1:10" s="107" customFormat="1" ht="25.5" customHeight="1" x14ac:dyDescent="0.2">
      <c r="A13" s="180" t="str">
        <f>'START HERE'!$B$17</f>
        <v>Solution Provider Contact Title</v>
      </c>
      <c r="B13" s="162"/>
      <c r="C13" s="154" t="str">
        <f>VLOOKUP($A13,'START HERE'!$B$13:$C$21,2,0)&amp;""</f>
        <v/>
      </c>
      <c r="D13" s="115"/>
      <c r="E13" s="236"/>
      <c r="F13" s="238"/>
      <c r="G13" s="108"/>
      <c r="H13" s="113"/>
      <c r="I13" s="108"/>
      <c r="J13" s="108"/>
    </row>
    <row r="14" spans="1:10" s="107" customFormat="1" ht="25.5" customHeight="1" x14ac:dyDescent="0.2">
      <c r="A14" s="180" t="str">
        <f>'START HERE'!$B$18</f>
        <v>Solution Provider Contact Email</v>
      </c>
      <c r="B14" s="162"/>
      <c r="C14" s="154" t="str">
        <f>VLOOKUP($A14,'START HERE'!$B$13:$C$21,2,0)&amp;""</f>
        <v/>
      </c>
      <c r="D14" s="115"/>
      <c r="E14" s="236"/>
      <c r="F14" s="239"/>
      <c r="G14" s="153"/>
      <c r="H14" s="153"/>
      <c r="I14" s="153"/>
      <c r="J14" s="153"/>
    </row>
    <row r="15" spans="1:10" s="107" customFormat="1" ht="25.5" customHeight="1" x14ac:dyDescent="0.2">
      <c r="A15" s="180" t="str">
        <f>'START HERE'!$B$14</f>
        <v>Solution Name</v>
      </c>
      <c r="B15" s="162"/>
      <c r="C15" s="154" t="str">
        <f>VLOOKUP($A15,'START HERE'!$B$13:$C$21,2,0)&amp;""</f>
        <v/>
      </c>
      <c r="D15" s="115"/>
      <c r="E15" s="236"/>
      <c r="F15" s="239"/>
      <c r="G15" s="153"/>
      <c r="H15" s="153"/>
      <c r="I15" s="153"/>
      <c r="J15" s="153"/>
    </row>
    <row r="16" spans="1:10" s="107" customFormat="1" ht="25.5" customHeight="1" x14ac:dyDescent="0.2">
      <c r="A16" s="180" t="str">
        <f>'START HERE'!$B$15</f>
        <v>Solution Description</v>
      </c>
      <c r="B16" s="162"/>
      <c r="C16" s="154" t="str">
        <f>VLOOKUP($A16,'START HERE'!$B$13:$C$21,2,0)&amp;""</f>
        <v/>
      </c>
      <c r="D16" s="115"/>
      <c r="E16" s="236"/>
      <c r="F16" s="239"/>
      <c r="G16" s="153"/>
      <c r="H16" s="153"/>
      <c r="I16" s="153"/>
      <c r="J16" s="153"/>
    </row>
    <row r="17" spans="1:11" s="107" customFormat="1" ht="25.5" customHeight="1" thickBot="1" x14ac:dyDescent="0.25">
      <c r="A17" s="181" t="s">
        <v>1010</v>
      </c>
      <c r="B17" s="163"/>
      <c r="C17" s="294">
        <f>'START HERE'!$C$3</f>
        <v>0</v>
      </c>
      <c r="D17" s="159"/>
      <c r="E17" s="237"/>
      <c r="F17" s="239"/>
      <c r="G17" s="153"/>
      <c r="H17" s="153"/>
      <c r="I17" s="153"/>
      <c r="J17" s="153"/>
    </row>
    <row r="18" spans="1:11" s="107" customFormat="1" ht="24.75" customHeight="1" x14ac:dyDescent="0.2">
      <c r="A18" s="108"/>
      <c r="B18" s="108"/>
      <c r="C18" s="295"/>
      <c r="D18" s="114"/>
      <c r="E18" s="108"/>
      <c r="F18" s="108"/>
      <c r="G18" s="108"/>
      <c r="H18" s="109"/>
      <c r="I18" s="109"/>
      <c r="J18" s="109"/>
    </row>
    <row r="19" spans="1:11" s="105" customFormat="1" ht="24" customHeight="1" thickBot="1" x14ac:dyDescent="0.25">
      <c r="A19" s="350"/>
      <c r="B19" s="350"/>
      <c r="C19" s="350"/>
      <c r="D19" s="106"/>
    </row>
    <row r="20" spans="1:11" ht="30" customHeight="1" thickBot="1" x14ac:dyDescent="0.25">
      <c r="A20" s="312" t="s">
        <v>1610</v>
      </c>
      <c r="B20" s="101" t="s">
        <v>1009</v>
      </c>
      <c r="C20" s="129" t="s">
        <v>1611</v>
      </c>
      <c r="D20" s="100" t="s">
        <v>1612</v>
      </c>
      <c r="E20" s="128" t="s">
        <v>1008</v>
      </c>
      <c r="F20" s="128" t="s">
        <v>1007</v>
      </c>
      <c r="G20" s="144" t="s">
        <v>1029</v>
      </c>
      <c r="H20" s="145"/>
      <c r="I20" s="146"/>
    </row>
    <row r="21" spans="1:11" s="102" customFormat="1" ht="40.5" customHeight="1" x14ac:dyDescent="0.2">
      <c r="B21" s="103" t="str">
        <f>VLOOKUP($K21,'Auto Responses'!$N$4:$O$38,2,0)&amp;""</f>
        <v xml:space="preserve"> Company Information</v>
      </c>
      <c r="C21" s="136" t="b">
        <v>1</v>
      </c>
      <c r="D21" s="130">
        <f>IF($C21=TRUE,SUMIF('(backend scoring)'!$B$3:$B$333,$K21,'(backend scoring)'!$O$3:$O$333),"")</f>
        <v>40</v>
      </c>
      <c r="E21" s="137">
        <f>IF($C21=TRUE,SUMIF('(backend scoring)'!$B$3:$B$333,$K21,'(backend scoring)'!$P$3:$P$333),"")</f>
        <v>0</v>
      </c>
      <c r="F21" s="165">
        <f t="shared" ref="F21:F39" si="0">IFERROR($E21/$D21,"N/A")</f>
        <v>0</v>
      </c>
      <c r="G21" s="246" t="str">
        <f>"Jump to "&amp;B21</f>
        <v>Jump to  Company Information</v>
      </c>
      <c r="H21" s="139"/>
      <c r="I21" s="141"/>
      <c r="K21" s="102" t="s">
        <v>938</v>
      </c>
    </row>
    <row r="22" spans="1:11" s="102" customFormat="1" ht="40.5" customHeight="1" x14ac:dyDescent="0.2">
      <c r="A22" s="301"/>
      <c r="B22" s="103" t="str">
        <f>VLOOKUP($K22,'Auto Responses'!$N$4:$O$38,2,0)&amp;""</f>
        <v xml:space="preserve"> Documentation</v>
      </c>
      <c r="C22" s="136" t="b">
        <v>1</v>
      </c>
      <c r="D22" s="130">
        <f>IF($C22=TRUE,SUMIF('(backend scoring)'!$B$3:$B$333,$K22,'(backend scoring)'!$O$3:$O$333),"")</f>
        <v>90</v>
      </c>
      <c r="E22" s="137">
        <f>IF($C22=TRUE,SUMIF('(backend scoring)'!$B$3:$B$333,$K22,'(backend scoring)'!$P$3:$P$333),"")</f>
        <v>0</v>
      </c>
      <c r="F22" s="164">
        <f t="shared" si="0"/>
        <v>0</v>
      </c>
      <c r="G22" s="247" t="str">
        <f t="shared" ref="G22:G36" si="1">"Jump to "&amp;B22</f>
        <v>Jump to  Documentation</v>
      </c>
      <c r="H22" s="138"/>
      <c r="I22" s="142"/>
      <c r="K22" s="102" t="s">
        <v>942</v>
      </c>
    </row>
    <row r="23" spans="1:11" s="102" customFormat="1" ht="40.5" customHeight="1" x14ac:dyDescent="0.2">
      <c r="A23" s="301"/>
      <c r="B23" s="103" t="str">
        <f>VLOOKUP($K23,'Auto Responses'!$N$4:$O$38,2,0)&amp;""</f>
        <v xml:space="preserve"> Assessment of Third Parties</v>
      </c>
      <c r="C23" s="136" t="b">
        <v>1</v>
      </c>
      <c r="D23" s="130">
        <f>IF($C23=TRUE,SUMIF('(backend scoring)'!$B$3:$B$333,$K23,'(backend scoring)'!$O$3:$O$333),"")</f>
        <v>90</v>
      </c>
      <c r="E23" s="137">
        <f>IF($C23=TRUE,SUMIF('(backend scoring)'!$B$3:$B$333,$K23,'(backend scoring)'!$P$3:$P$333),"")</f>
        <v>0</v>
      </c>
      <c r="F23" s="164">
        <f t="shared" si="0"/>
        <v>0</v>
      </c>
      <c r="G23" s="247" t="str">
        <f t="shared" si="1"/>
        <v>Jump to  Assessment of Third Parties</v>
      </c>
      <c r="H23" s="138"/>
      <c r="I23" s="142"/>
      <c r="K23" s="102" t="s">
        <v>946</v>
      </c>
    </row>
    <row r="24" spans="1:11" s="102" customFormat="1" ht="40.5" customHeight="1" x14ac:dyDescent="0.2">
      <c r="B24" s="103" t="str">
        <f>VLOOKUP($K24,'Auto Responses'!$N$4:$O$38,2,0)&amp;""</f>
        <v xml:space="preserve"> Change Management</v>
      </c>
      <c r="C24" s="136" t="b">
        <v>1</v>
      </c>
      <c r="D24" s="130">
        <f>IF($C24=TRUE,SUMIF('(backend scoring)'!$B$3:$B$333,$K24,'(backend scoring)'!$O$3:$O$333),"")</f>
        <v>150</v>
      </c>
      <c r="E24" s="137">
        <f>IF($C24=TRUE,SUMIF('(backend scoring)'!$B$3:$B$333,$K24,'(backend scoring)'!$P$3:$P$333),"")</f>
        <v>0</v>
      </c>
      <c r="F24" s="164">
        <f t="shared" si="0"/>
        <v>0</v>
      </c>
      <c r="G24" s="247" t="str">
        <f t="shared" si="1"/>
        <v>Jump to  Change Management</v>
      </c>
      <c r="H24" s="138"/>
      <c r="I24" s="142"/>
      <c r="K24" s="102" t="s">
        <v>953</v>
      </c>
    </row>
    <row r="25" spans="1:11" s="102" customFormat="1" ht="40.5" customHeight="1" x14ac:dyDescent="0.2">
      <c r="B25" s="103" t="str">
        <f>VLOOKUP($K25,'Auto Responses'!$N$4:$O$38,2,0)&amp;""</f>
        <v xml:space="preserve"> Policies, Processes, and Procedures</v>
      </c>
      <c r="C25" s="136" t="b">
        <v>1</v>
      </c>
      <c r="D25" s="130">
        <f>IF($C25=TRUE,SUMIF('(backend scoring)'!$B$3:$B$333,$K25,'(backend scoring)'!$O$3:$O$333),"")</f>
        <v>145</v>
      </c>
      <c r="E25" s="137">
        <f>IF($C25=TRUE,SUMIF('(backend scoring)'!$B$3:$B$333,$K25,'(backend scoring)'!$P$3:$P$333),"")</f>
        <v>0</v>
      </c>
      <c r="F25" s="164">
        <f t="shared" si="0"/>
        <v>0</v>
      </c>
      <c r="G25" s="247" t="str">
        <f t="shared" si="1"/>
        <v>Jump to  Policies, Processes, and Procedures</v>
      </c>
      <c r="H25" s="138"/>
      <c r="I25" s="142"/>
      <c r="K25" s="102" t="s">
        <v>960</v>
      </c>
    </row>
    <row r="26" spans="1:11" s="102" customFormat="1" ht="40.5" customHeight="1" x14ac:dyDescent="0.2">
      <c r="B26" s="103" t="str">
        <f>VLOOKUP($K26,'Auto Responses'!$N$4:$O$38,2,0)&amp;""</f>
        <v xml:space="preserve"> Authentication, Authorization, and Account Management</v>
      </c>
      <c r="C26" s="136" t="b">
        <v>1</v>
      </c>
      <c r="D26" s="130">
        <f>IF($C26=TRUE,SUMIF('(backend scoring)'!$B$3:$B$333,$K26,'(backend scoring)'!$O$3:$O$333),"")</f>
        <v>270</v>
      </c>
      <c r="E26" s="137">
        <f>IF($C26=TRUE,SUMIF('(backend scoring)'!$B$3:$B$333,$K26,'(backend scoring)'!$P$3:$P$333),"")</f>
        <v>0</v>
      </c>
      <c r="F26" s="164">
        <f t="shared" si="0"/>
        <v>0</v>
      </c>
      <c r="G26" s="247" t="str">
        <f t="shared" si="1"/>
        <v>Jump to  Authentication, Authorization, and Account Management</v>
      </c>
      <c r="H26" s="138"/>
      <c r="I26" s="142"/>
      <c r="K26" s="102" t="s">
        <v>952</v>
      </c>
    </row>
    <row r="27" spans="1:11" s="102" customFormat="1" ht="40.5" customHeight="1" x14ac:dyDescent="0.2">
      <c r="B27" s="103" t="str">
        <f>VLOOKUP($K27,'Auto Responses'!$N$4:$O$38,2,0)&amp;""</f>
        <v xml:space="preserve"> Data</v>
      </c>
      <c r="C27" s="136" t="b">
        <v>1</v>
      </c>
      <c r="D27" s="130">
        <f>IF($C27=TRUE,SUMIF('(backend scoring)'!$B$3:$B$333,$K27,'(backend scoring)'!$O$3:$O$333),"")</f>
        <v>280</v>
      </c>
      <c r="E27" s="137">
        <f>IF($C27=TRUE,SUMIF('(backend scoring)'!$B$3:$B$333,$K27,'(backend scoring)'!$P$3:$P$333),"")</f>
        <v>0</v>
      </c>
      <c r="F27" s="164">
        <f t="shared" si="0"/>
        <v>0</v>
      </c>
      <c r="G27" s="247" t="str">
        <f t="shared" si="1"/>
        <v>Jump to  Data</v>
      </c>
      <c r="H27" s="138"/>
      <c r="I27" s="142"/>
      <c r="K27" s="102" t="s">
        <v>955</v>
      </c>
    </row>
    <row r="28" spans="1:11" s="102" customFormat="1" ht="40.5" customHeight="1" x14ac:dyDescent="0.2">
      <c r="B28" s="103" t="str">
        <f>VLOOKUP($K28,'Auto Responses'!$N$4:$O$38,2,0)&amp;""</f>
        <v xml:space="preserve"> Application/Service Security</v>
      </c>
      <c r="C28" s="136" t="b">
        <v>1</v>
      </c>
      <c r="D28" s="130">
        <f>IF($C28=TRUE,SUMIF('(backend scoring)'!$B$3:$B$333,$K28,'(backend scoring)'!$O$3:$O$333),"")</f>
        <v>200</v>
      </c>
      <c r="E28" s="137">
        <f>IF($C28=TRUE,SUMIF('(backend scoring)'!$B$3:$B$333,$K28,'(backend scoring)'!$P$3:$P$333),"")</f>
        <v>0</v>
      </c>
      <c r="F28" s="164">
        <f t="shared" si="0"/>
        <v>0</v>
      </c>
      <c r="G28" s="247" t="str">
        <f t="shared" si="1"/>
        <v>Jump to  Application/Service Security</v>
      </c>
      <c r="H28" s="138"/>
      <c r="I28" s="142"/>
      <c r="K28" s="102" t="s">
        <v>950</v>
      </c>
    </row>
    <row r="29" spans="1:11" s="102" customFormat="1" ht="40.5" customHeight="1" x14ac:dyDescent="0.2">
      <c r="B29" s="103" t="str">
        <f>VLOOKUP($K29,'Auto Responses'!$N$4:$O$38,2,0)&amp;""</f>
        <v xml:space="preserve"> Datacenter</v>
      </c>
      <c r="C29" s="136" t="b">
        <v>1</v>
      </c>
      <c r="D29" s="130">
        <f>IF($C29=TRUE,SUMIF('(backend scoring)'!$B$3:$B$333,$K29,'(backend scoring)'!$O$3:$O$333),"")</f>
        <v>0</v>
      </c>
      <c r="E29" s="137">
        <f>IF($C29=TRUE,SUMIF('(backend scoring)'!$B$3:$B$333,$K29,'(backend scoring)'!$P$3:$P$333),"")</f>
        <v>0</v>
      </c>
      <c r="F29" s="164" t="str">
        <f t="shared" si="0"/>
        <v>N/A</v>
      </c>
      <c r="G29" s="247" t="str">
        <f t="shared" si="1"/>
        <v>Jump to  Datacenter</v>
      </c>
      <c r="H29" s="138"/>
      <c r="I29" s="142"/>
      <c r="K29" s="102" t="s">
        <v>957</v>
      </c>
    </row>
    <row r="30" spans="1:11" s="102" customFormat="1" ht="40.5" customHeight="1" x14ac:dyDescent="0.2">
      <c r="B30" s="103" t="str">
        <f>VLOOKUP($K30,'Auto Responses'!$N$4:$O$38,2,0)&amp;""</f>
        <v xml:space="preserve"> Firewalls, IDS, IPS, and Networking</v>
      </c>
      <c r="C30" s="136" t="b">
        <v>1</v>
      </c>
      <c r="D30" s="130">
        <f>IF($C30=TRUE,SUMIF('(backend scoring)'!$B$3:$B$333,$K30,'(backend scoring)'!$O$3:$O$333),"")</f>
        <v>155</v>
      </c>
      <c r="E30" s="137">
        <f>IF($C30=TRUE,SUMIF('(backend scoring)'!$B$3:$B$333,$K30,'(backend scoring)'!$P$3:$P$333),"")</f>
        <v>0</v>
      </c>
      <c r="F30" s="164">
        <f t="shared" si="0"/>
        <v>0</v>
      </c>
      <c r="G30" s="247" t="str">
        <f t="shared" si="1"/>
        <v>Jump to  Firewalls, IDS, IPS, and Networking</v>
      </c>
      <c r="H30" s="138"/>
      <c r="I30" s="142"/>
      <c r="K30" s="102" t="s">
        <v>959</v>
      </c>
    </row>
    <row r="31" spans="1:11" s="102" customFormat="1" ht="40.5" customHeight="1" x14ac:dyDescent="0.2">
      <c r="B31" s="103" t="str">
        <f>VLOOKUP($K31,'Auto Responses'!$N$4:$O$38,2,0)&amp;""</f>
        <v xml:space="preserve"> Incident Handling</v>
      </c>
      <c r="C31" s="136" t="b">
        <v>1</v>
      </c>
      <c r="D31" s="130">
        <f>IF($C31=TRUE,SUMIF('(backend scoring)'!$B$3:$B$333,$K31,'(backend scoring)'!$O$3:$O$333),"")</f>
        <v>25</v>
      </c>
      <c r="E31" s="137">
        <f>IF($C31=TRUE,SUMIF('(backend scoring)'!$B$3:$B$333,$K31,'(backend scoring)'!$P$3:$P$333),"")</f>
        <v>0</v>
      </c>
      <c r="F31" s="164">
        <f t="shared" si="0"/>
        <v>0</v>
      </c>
      <c r="G31" s="247" t="str">
        <f t="shared" si="1"/>
        <v>Jump to  Incident Handling</v>
      </c>
      <c r="H31" s="138"/>
      <c r="I31" s="142"/>
      <c r="K31" s="102" t="s">
        <v>962</v>
      </c>
    </row>
    <row r="32" spans="1:11" s="102" customFormat="1" ht="40.5" customHeight="1" x14ac:dyDescent="0.2">
      <c r="B32" s="103" t="str">
        <f>VLOOKUP($K32,'Auto Responses'!$N$4:$O$38,2,0)&amp;""</f>
        <v xml:space="preserve"> Vulnerability Management</v>
      </c>
      <c r="C32" s="136" t="b">
        <v>1</v>
      </c>
      <c r="D32" s="130">
        <f>IF($C32=TRUE,SUMIF('(backend scoring)'!$B$3:$B$333,$K32,'(backend scoring)'!$O$3:$O$333),"")</f>
        <v>85</v>
      </c>
      <c r="E32" s="137">
        <f>IF($C32=TRUE,SUMIF('(backend scoring)'!$B$3:$B$333,$K32,'(backend scoring)'!$P$3:$P$333),"")</f>
        <v>0</v>
      </c>
      <c r="F32" s="164">
        <f t="shared" si="0"/>
        <v>0</v>
      </c>
      <c r="G32" s="247" t="str">
        <f t="shared" si="1"/>
        <v>Jump to  Vulnerability Management</v>
      </c>
      <c r="H32" s="138"/>
      <c r="I32" s="142"/>
      <c r="K32" s="102" t="s">
        <v>964</v>
      </c>
    </row>
    <row r="33" spans="1:12" s="102" customFormat="1" ht="40.5" customHeight="1" x14ac:dyDescent="0.2">
      <c r="B33" s="103" t="str">
        <f>VLOOKUP($K33,'Auto Responses'!$N$4:$O$38,2,0)&amp;""</f>
        <v xml:space="preserve"> Consulting Services</v>
      </c>
      <c r="C33" s="136" t="b">
        <v>1</v>
      </c>
      <c r="D33" s="130">
        <f>IF($C33=TRUE,SUMIF('(backend scoring)'!$B$3:$B$333,$K33,'(backend scoring)'!$O$3:$O$333),"")</f>
        <v>130</v>
      </c>
      <c r="E33" s="137">
        <f>IF($C33=TRUE,SUMIF('(backend scoring)'!$B$3:$B$333,$K33,'(backend scoring)'!$P$3:$P$333),"")</f>
        <v>0</v>
      </c>
      <c r="F33" s="164">
        <f t="shared" si="0"/>
        <v>0</v>
      </c>
      <c r="G33" s="247" t="str">
        <f t="shared" si="1"/>
        <v>Jump to  Consulting Services</v>
      </c>
      <c r="H33" s="138"/>
      <c r="I33" s="142"/>
      <c r="K33" s="102" t="s">
        <v>948</v>
      </c>
    </row>
    <row r="34" spans="1:12" s="102" customFormat="1" ht="40.5" customHeight="1" x14ac:dyDescent="0.2">
      <c r="B34" s="103" t="str">
        <f>VLOOKUP($K34,'Auto Responses'!$N$4:$O$38,2,0)&amp;""</f>
        <v xml:space="preserve">HIPAA Compliance </v>
      </c>
      <c r="C34" s="136" t="b">
        <v>1</v>
      </c>
      <c r="D34" s="130">
        <f>IF($C34=TRUE,SUMIF('(backend scoring)'!$B$3:$B$333,$K34,'(backend scoring)'!$O$3:$O$333),"")</f>
        <v>325</v>
      </c>
      <c r="E34" s="137">
        <f>IF($C34=TRUE,SUMIF('(backend scoring)'!$B$3:$B$333,$K34,'(backend scoring)'!$P$3:$P$333),"")</f>
        <v>0</v>
      </c>
      <c r="F34" s="164">
        <f t="shared" si="0"/>
        <v>0</v>
      </c>
      <c r="G34" s="247" t="str">
        <f t="shared" si="1"/>
        <v xml:space="preserve">Jump to HIPAA Compliance </v>
      </c>
      <c r="H34" s="138"/>
      <c r="I34" s="142"/>
      <c r="K34" s="102" t="s">
        <v>966</v>
      </c>
    </row>
    <row r="35" spans="1:12" s="102" customFormat="1" ht="40.5" customHeight="1" x14ac:dyDescent="0.2">
      <c r="B35" s="103" t="str">
        <f>VLOOKUP($K35,'Auto Responses'!$N$4:$O$38,2,0)&amp;""</f>
        <v xml:space="preserve"> Payment Card Industry Data Security Standard (PCI DSS)</v>
      </c>
      <c r="C35" s="136" t="b">
        <v>1</v>
      </c>
      <c r="D35" s="130">
        <f>IF($C35=TRUE,SUMIF('(backend scoring)'!$B$3:$B$333,$K35,'(backend scoring)'!$O$3:$O$333),"")</f>
        <v>130</v>
      </c>
      <c r="E35" s="137">
        <f>IF($C35=TRUE,SUMIF('(backend scoring)'!$B$3:$B$333,$K35,'(backend scoring)'!$P$3:$P$333),"")</f>
        <v>0</v>
      </c>
      <c r="F35" s="164">
        <f t="shared" si="0"/>
        <v>0</v>
      </c>
      <c r="G35" s="247" t="str">
        <f t="shared" si="1"/>
        <v>Jump to  Payment Card Industry Data Security Standard (PCI DSS)</v>
      </c>
      <c r="H35" s="138"/>
      <c r="I35" s="142"/>
      <c r="K35" s="102" t="s">
        <v>967</v>
      </c>
    </row>
    <row r="36" spans="1:12" s="102" customFormat="1" ht="40.5" customHeight="1" x14ac:dyDescent="0.2">
      <c r="B36" s="103" t="str">
        <f>VLOOKUP($K36,'Auto Responses'!$N$4:$O$38,2,0)&amp;""</f>
        <v xml:space="preserve"> On-Premises Data Solutions</v>
      </c>
      <c r="C36" s="136" t="b">
        <v>1</v>
      </c>
      <c r="D36" s="130">
        <f>IF($C36=TRUE,SUMIF('(backend scoring)'!$B$3:$B$333,$K36,'(backend scoring)'!$O$3:$O$333),"")</f>
        <v>90</v>
      </c>
      <c r="E36" s="137">
        <f>IF($C36=TRUE,SUMIF('(backend scoring)'!$B$3:$B$333,$K36,'(backend scoring)'!$P$3:$P$333),"")</f>
        <v>0</v>
      </c>
      <c r="F36" s="164">
        <f t="shared" si="0"/>
        <v>0</v>
      </c>
      <c r="G36" s="247" t="str">
        <f t="shared" si="1"/>
        <v>Jump to  On-Premises Data Solutions</v>
      </c>
      <c r="H36" s="138"/>
      <c r="I36" s="142"/>
      <c r="K36" s="102" t="s">
        <v>968</v>
      </c>
    </row>
    <row r="37" spans="1:12" s="102" customFormat="1" ht="40.5" customHeight="1" x14ac:dyDescent="0.2">
      <c r="B37" s="103" t="str">
        <f>VLOOKUP($K37,'Auto Responses'!$N$4:$O$38,2,0)&amp;""</f>
        <v xml:space="preserve"> IT Accessibility</v>
      </c>
      <c r="C37" s="136" t="b">
        <v>1</v>
      </c>
      <c r="D37" s="130">
        <f>IF($C37=TRUE,SUMIF('(backend scoring)'!$B$3:$B$333,$K37,'(backend scoring)'!$O$3:$O$333),"")</f>
        <v>180</v>
      </c>
      <c r="E37" s="137">
        <f>IF($C37=TRUE,SUMIF('(backend scoring)'!$B$3:$B$333,$K37,'(backend scoring)'!$P$3:$P$333),"")</f>
        <v>0</v>
      </c>
      <c r="F37" s="164">
        <f t="shared" si="0"/>
        <v>0</v>
      </c>
      <c r="G37" s="247" t="str">
        <f t="shared" ref="G37" si="2">"Jump to "&amp;B37</f>
        <v>Jump to  IT Accessibility</v>
      </c>
      <c r="H37" s="138"/>
      <c r="I37" s="142"/>
      <c r="K37" s="102" t="s">
        <v>944</v>
      </c>
    </row>
    <row r="38" spans="1:12" s="102" customFormat="1" ht="40.5" customHeight="1" x14ac:dyDescent="0.2">
      <c r="B38" s="103" t="s">
        <v>1121</v>
      </c>
      <c r="C38" s="136" t="b">
        <v>1</v>
      </c>
      <c r="D38" s="170">
        <f>IF($C38=TRUE,SUMIF('(backend scoring)'!$E$3:$E$333,"AI",'(backend scoring)'!$O$3:$O$333),"")</f>
        <v>425</v>
      </c>
      <c r="E38" s="170">
        <f>IF($C38=TRUE,SUMIF('(backend scoring)'!$E$3:$E$333,"AI",'(backend scoring)'!$P$3:$P$333),"")</f>
        <v>0</v>
      </c>
      <c r="F38" s="164">
        <f t="shared" si="0"/>
        <v>0</v>
      </c>
      <c r="G38" s="247" t="str">
        <f>"Jump to AI Questions"</f>
        <v>Jump to AI Questions</v>
      </c>
      <c r="H38" s="138"/>
      <c r="I38" s="142"/>
    </row>
    <row r="39" spans="1:12" s="102" customFormat="1" ht="40.5" customHeight="1" thickBot="1" x14ac:dyDescent="0.25">
      <c r="B39" s="166" t="s">
        <v>1122</v>
      </c>
      <c r="C39" s="167" t="b">
        <v>1</v>
      </c>
      <c r="D39" s="168">
        <f>IF($C39=TRUE,SUMIF('(backend scoring)'!$E$3:$E$333,"Privacy",'(backend scoring)'!$O$3:$O$333),"")</f>
        <v>560</v>
      </c>
      <c r="E39" s="168">
        <f>IF($C39=TRUE,SUMIF('(backend scoring)'!$E$3:$E$333,"Privacy",'(backend scoring)'!$P$3:$P$333),"")</f>
        <v>0</v>
      </c>
      <c r="F39" s="169">
        <f t="shared" si="0"/>
        <v>0</v>
      </c>
      <c r="G39" s="248" t="str">
        <f>"Jump to Privacy Scorecard"</f>
        <v>Jump to Privacy Scorecard</v>
      </c>
      <c r="H39" s="140"/>
      <c r="I39" s="143"/>
    </row>
    <row r="40" spans="1:12" s="102" customFormat="1" ht="30" customHeight="1" thickBot="1" x14ac:dyDescent="0.25">
      <c r="B40" s="101" t="s">
        <v>1006</v>
      </c>
      <c r="C40" s="129"/>
      <c r="D40" s="131">
        <f>SUM(D21:D39)</f>
        <v>3370</v>
      </c>
      <c r="E40" s="131">
        <f>SUM(E21:E39)</f>
        <v>0</v>
      </c>
      <c r="F40" s="99">
        <f>IFERROR(E40/D40,"N/A")</f>
        <v>0</v>
      </c>
      <c r="G40" s="147"/>
      <c r="H40" s="148"/>
      <c r="I40" s="149"/>
      <c r="J40" s="272" t="s">
        <v>1545</v>
      </c>
    </row>
    <row r="41" spans="1:12" ht="15" x14ac:dyDescent="0.2">
      <c r="F41" s="72" t="s">
        <v>1005</v>
      </c>
    </row>
    <row r="42" spans="1:12" ht="15" x14ac:dyDescent="0.2"/>
    <row r="43" spans="1:12" ht="15" customHeight="1" x14ac:dyDescent="0.2"/>
    <row r="44" spans="1:12" s="32" customFormat="1" ht="36" customHeight="1" x14ac:dyDescent="0.2">
      <c r="A44" s="198" t="s">
        <v>932</v>
      </c>
      <c r="B44" s="198"/>
      <c r="C44" s="202"/>
      <c r="D44" s="198"/>
      <c r="E44" s="198"/>
      <c r="F44" s="198"/>
      <c r="G44" s="198"/>
      <c r="H44" s="198"/>
      <c r="I44" s="198"/>
      <c r="J44" s="198"/>
      <c r="K44" s="72"/>
      <c r="L44" s="1"/>
    </row>
    <row r="45" spans="1:12" s="32" customFormat="1" ht="36" customHeight="1" x14ac:dyDescent="0.2">
      <c r="A45" s="33" t="s">
        <v>912</v>
      </c>
      <c r="B45" s="33"/>
      <c r="C45" s="86"/>
      <c r="D45" s="33"/>
      <c r="E45" s="33"/>
      <c r="F45" s="33"/>
      <c r="G45" s="33"/>
      <c r="H45" s="33"/>
      <c r="I45" s="33"/>
      <c r="J45" s="33"/>
      <c r="K45" s="72"/>
      <c r="L45" s="1"/>
    </row>
    <row r="46" spans="1:12" s="1" customFormat="1" ht="36" customHeight="1" x14ac:dyDescent="0.2">
      <c r="A46" s="17" t="s">
        <v>928</v>
      </c>
      <c r="B46" s="18"/>
      <c r="C46" s="19"/>
      <c r="D46" s="20"/>
      <c r="E46" s="21"/>
      <c r="F46" s="21"/>
      <c r="G46" s="21"/>
      <c r="H46" s="21"/>
      <c r="I46" s="21"/>
      <c r="J46" s="21"/>
      <c r="K46" s="72"/>
    </row>
    <row r="47" spans="1:12" s="1" customFormat="1" ht="19.5" customHeight="1" x14ac:dyDescent="0.2">
      <c r="A47" s="286" t="str">
        <f>HLOOKUP($A$4,'Auto Responses'!$F$2:$F$7,2,0)&amp;""</f>
        <v>1. Upon initial review, you can check the "Non-Negotiable" box by any question to compile a report of questions that may prohibit a full review.</v>
      </c>
      <c r="B47" s="78"/>
      <c r="C47" s="78"/>
      <c r="D47" s="78"/>
      <c r="E47" s="78"/>
      <c r="F47" s="78"/>
      <c r="G47" s="78"/>
      <c r="H47" s="78"/>
      <c r="I47" s="78"/>
      <c r="J47" s="22"/>
      <c r="K47" s="72"/>
    </row>
    <row r="48" spans="1:12" s="1" customFormat="1" ht="19.5" customHeight="1" x14ac:dyDescent="0.2">
      <c r="A48" s="286" t="str">
        <f>HLOOKUP($A$4,'Auto Responses'!$F$2:$F$7,3,0)&amp;""</f>
        <v>2. When evaluating an answer, a default importance level has been set. You can use the "Importance Override" dropdown to override the default and adjust the value of the question.</v>
      </c>
      <c r="B48" s="78"/>
      <c r="C48" s="78"/>
      <c r="D48" s="78"/>
      <c r="E48" s="78"/>
      <c r="F48" s="78"/>
      <c r="G48" s="78"/>
      <c r="H48" s="78"/>
      <c r="I48" s="78"/>
      <c r="J48" s="22"/>
      <c r="K48" s="72"/>
    </row>
    <row r="49" spans="1:12" s="1" customFormat="1" ht="19.5" customHeight="1" x14ac:dyDescent="0.2">
      <c r="A49" s="286" t="str">
        <f>HLOOKUP($A$4,'Auto Responses'!$F$2:$F$7,4,0)&amp;""</f>
        <v>3. For questions that are qualitative or for which you disagree with the preferred response, make a selection in the "Compliant Override" dropdown to adjust the question's impact on the score.</v>
      </c>
      <c r="B49" s="78"/>
      <c r="C49" s="78"/>
      <c r="D49" s="78"/>
      <c r="E49" s="78"/>
      <c r="F49" s="78"/>
      <c r="G49" s="78"/>
      <c r="H49" s="78"/>
      <c r="I49" s="78"/>
      <c r="J49" s="22"/>
      <c r="K49" s="72"/>
    </row>
    <row r="50" spans="1:12" s="1" customFormat="1" ht="19.5" customHeight="1" x14ac:dyDescent="0.2">
      <c r="A50" s="286" t="str">
        <f>HLOOKUP($A$4,'Auto Responses'!$F$2:$F$7,5,0)&amp;""</f>
        <v xml:space="preserve">4. Each worksheet shows a report for that section. See the "Analyst Report" sheet for a full report of all sections. </v>
      </c>
      <c r="B50" s="78"/>
      <c r="C50" s="78"/>
      <c r="D50" s="78"/>
      <c r="E50" s="78"/>
      <c r="F50" s="78"/>
      <c r="G50" s="78"/>
      <c r="H50" s="78"/>
      <c r="I50" s="78"/>
      <c r="J50" s="22"/>
      <c r="K50" s="72"/>
    </row>
    <row r="51" spans="1:12" s="1" customFormat="1" ht="19.5" customHeight="1" x14ac:dyDescent="0.2">
      <c r="A51" s="286" t="str">
        <f>HLOOKUP($A$4,'Auto Responses'!$F$2:$F$7,6,0)&amp;""</f>
        <v xml:space="preserve">5. If you are evaluating a question that appears in an earlier section, the Importance and Compliant Override cannot be changed but additional notes can be added. </v>
      </c>
      <c r="B51" s="78"/>
      <c r="C51" s="78"/>
      <c r="D51" s="78"/>
      <c r="E51" s="78"/>
      <c r="F51" s="78"/>
      <c r="G51" s="78"/>
      <c r="H51" s="78"/>
      <c r="I51" s="78"/>
      <c r="J51" s="22"/>
      <c r="K51" s="72"/>
    </row>
    <row r="52" spans="1:12" s="1" customFormat="1" ht="19.5" customHeight="1" thickBot="1" x14ac:dyDescent="0.25">
      <c r="A52" s="287" t="str">
        <f>HLOOKUP($A$4,'Auto Responses'!$F$2:$F$8,7,0)&amp;""</f>
        <v>For full instructions, please visit EDUCAUSE.edu/HECVAT</v>
      </c>
      <c r="B52" s="78"/>
      <c r="C52" s="78"/>
      <c r="D52" s="78"/>
      <c r="E52" s="78"/>
      <c r="F52" s="78"/>
      <c r="G52" s="78"/>
      <c r="H52" s="78"/>
      <c r="I52" s="78"/>
      <c r="J52" s="22"/>
      <c r="K52" s="72"/>
    </row>
    <row r="53" spans="1:12" s="32" customFormat="1" ht="41.25" customHeight="1" thickBot="1" x14ac:dyDescent="0.25">
      <c r="A53" s="34"/>
      <c r="B53" s="34"/>
      <c r="C53" s="87"/>
      <c r="D53" s="34"/>
      <c r="E53" s="212" t="s">
        <v>911</v>
      </c>
      <c r="F53" s="205" t="s">
        <v>1103</v>
      </c>
      <c r="G53" s="206"/>
      <c r="H53" s="206"/>
      <c r="I53" s="206"/>
      <c r="J53" s="206"/>
      <c r="K53" s="72"/>
      <c r="L53" s="1"/>
    </row>
    <row r="54" spans="1:12" s="38" customFormat="1" ht="48" customHeight="1" thickBot="1" x14ac:dyDescent="0.25">
      <c r="A54" s="35" t="s">
        <v>913</v>
      </c>
      <c r="B54" s="36" t="s">
        <v>1</v>
      </c>
      <c r="C54" s="36" t="s">
        <v>1597</v>
      </c>
      <c r="D54" s="37" t="s">
        <v>72</v>
      </c>
      <c r="E54" s="213" t="s">
        <v>1564</v>
      </c>
      <c r="F54" s="61" t="s">
        <v>931</v>
      </c>
      <c r="G54" s="58" t="s">
        <v>933</v>
      </c>
      <c r="H54" s="58" t="s">
        <v>19</v>
      </c>
      <c r="I54" s="59" t="s">
        <v>918</v>
      </c>
      <c r="J54" s="62" t="s">
        <v>929</v>
      </c>
      <c r="K54" s="72"/>
      <c r="L54" s="1"/>
    </row>
    <row r="55" spans="1:12" s="1" customFormat="1" ht="37.35" customHeight="1" x14ac:dyDescent="0.2">
      <c r="A55" s="80" t="str">
        <f>VLOOKUP(LEFT($A56,4),'Auto Responses'!$N$4:$O$38,2,0)&amp;""</f>
        <v xml:space="preserve"> General Information</v>
      </c>
      <c r="B55" s="30"/>
      <c r="C55" s="40"/>
      <c r="D55" s="40"/>
      <c r="E55" s="151" t="s">
        <v>1099</v>
      </c>
      <c r="F55" s="40"/>
      <c r="G55" s="40"/>
      <c r="H55" s="40"/>
      <c r="I55" s="40"/>
      <c r="J55" s="40"/>
      <c r="K55" s="72"/>
    </row>
    <row r="56" spans="1:12" s="38" customFormat="1" ht="25.5" customHeight="1" x14ac:dyDescent="0.2">
      <c r="A56" s="25" t="str">
        <f>'START HERE'!$A$13</f>
        <v>GNRL-01</v>
      </c>
      <c r="B56" s="27" t="str">
        <f>VLOOKUP($A56,'START HERE'!$A$13:$E$36,2,0)&amp;""</f>
        <v>Solution Provider Name</v>
      </c>
      <c r="C56" s="344" t="str">
        <f>VLOOKUP($A56,'START HERE'!$A$13:$E$36,3,0)&amp;""</f>
        <v/>
      </c>
      <c r="D56" s="345" t="str">
        <f>IF(LEFT(VLOOKUP($A56,'START HERE'!$A$13:$E$36,5,0),21)='Auto Responses'!$A$73,'Auto Responses'!$A$74,VLOOKUP($A56,'START HERE'!$A$13:$E$36,4,0))&amp;""</f>
        <v/>
      </c>
      <c r="E56" s="215"/>
      <c r="F56" s="39" t="str">
        <f>VLOOKUP($A56,Questions!$A$2:$W$333,20,0)&amp;""</f>
        <v/>
      </c>
      <c r="G56" s="208"/>
      <c r="H56" s="60" t="str">
        <f>VLOOKUP($A56,Questions!$A$2:$W$333,22,0)&amp;""</f>
        <v/>
      </c>
      <c r="I56" s="208"/>
      <c r="J56" s="92"/>
      <c r="K56" s="72"/>
      <c r="L56" s="1"/>
    </row>
    <row r="57" spans="1:12" s="38" customFormat="1" ht="25.5" customHeight="1" x14ac:dyDescent="0.2">
      <c r="A57" s="25" t="str">
        <f>'START HERE'!$A$14</f>
        <v>GNRL-02</v>
      </c>
      <c r="B57" s="27" t="str">
        <f>VLOOKUP($A57,'START HERE'!$A$13:$E$36,2,0)&amp;""</f>
        <v>Solution Name</v>
      </c>
      <c r="C57" s="344" t="str">
        <f>VLOOKUP($A57,'START HERE'!$A$13:$E$36,3,0)&amp;""</f>
        <v/>
      </c>
      <c r="D57" s="345" t="str">
        <f>IF(LEFT(VLOOKUP($A57,'START HERE'!$A$13:$E$36,5,0),21)='Auto Responses'!$A$73,'Auto Responses'!$A$74,VLOOKUP($A57,'START HERE'!$A$13:$E$36,4,0))&amp;""</f>
        <v/>
      </c>
      <c r="E57" s="215"/>
      <c r="F57" s="39" t="str">
        <f>VLOOKUP($A57,Questions!$A$2:$W$333,20,0)&amp;""</f>
        <v/>
      </c>
      <c r="G57" s="208"/>
      <c r="H57" s="60" t="str">
        <f>VLOOKUP($A57,Questions!$A$2:$W$333,22,0)&amp;""</f>
        <v/>
      </c>
      <c r="I57" s="208"/>
      <c r="J57" s="92"/>
      <c r="K57" s="72"/>
      <c r="L57" s="1"/>
    </row>
    <row r="58" spans="1:12" s="38" customFormat="1" ht="25.5" customHeight="1" x14ac:dyDescent="0.2">
      <c r="A58" s="25" t="str">
        <f>'START HERE'!$A$15</f>
        <v>GNRL-03</v>
      </c>
      <c r="B58" s="27" t="str">
        <f>VLOOKUP($A58,'START HERE'!$A$13:$E$36,2,0)&amp;""</f>
        <v>Solution Description</v>
      </c>
      <c r="C58" s="344" t="str">
        <f>VLOOKUP($A58,'START HERE'!$A$13:$E$36,3,0)&amp;""</f>
        <v/>
      </c>
      <c r="D58" s="345" t="str">
        <f>IF(LEFT(VLOOKUP($A58,'START HERE'!$A$13:$E$36,5,0),21)='Auto Responses'!$A$73,'Auto Responses'!$A$74,VLOOKUP($A58,'START HERE'!$A$13:$E$36,4,0))&amp;""</f>
        <v/>
      </c>
      <c r="E58" s="215"/>
      <c r="F58" s="39" t="str">
        <f>VLOOKUP($A58,Questions!$A$2:$W$333,20,0)&amp;""</f>
        <v/>
      </c>
      <c r="G58" s="208"/>
      <c r="H58" s="60" t="str">
        <f>VLOOKUP($A58,Questions!$A$2:$W$333,22,0)&amp;""</f>
        <v/>
      </c>
      <c r="I58" s="208"/>
      <c r="J58" s="92"/>
      <c r="K58" s="72"/>
      <c r="L58" s="1"/>
    </row>
    <row r="59" spans="1:12" s="38" customFormat="1" ht="25.5" customHeight="1" x14ac:dyDescent="0.2">
      <c r="A59" s="25" t="str">
        <f>'START HERE'!$A$16</f>
        <v>GNRL-04</v>
      </c>
      <c r="B59" s="27" t="str">
        <f>VLOOKUP($A59,'START HERE'!$A$13:$E$36,2,0)&amp;""</f>
        <v>Solution Provider Contact Name</v>
      </c>
      <c r="C59" s="344" t="str">
        <f>VLOOKUP($A59,'START HERE'!$A$13:$E$36,3,0)&amp;""</f>
        <v/>
      </c>
      <c r="D59" s="345" t="str">
        <f>IF(LEFT(VLOOKUP($A59,'START HERE'!$A$13:$E$36,5,0),21)='Auto Responses'!$A$73,'Auto Responses'!$A$74,VLOOKUP($A59,'START HERE'!$A$13:$E$36,4,0))&amp;""</f>
        <v/>
      </c>
      <c r="E59" s="215"/>
      <c r="F59" s="39" t="str">
        <f>VLOOKUP($A59,Questions!$A$2:$W$333,20,0)&amp;""</f>
        <v/>
      </c>
      <c r="G59" s="208"/>
      <c r="H59" s="60" t="str">
        <f>VLOOKUP($A59,Questions!$A$2:$W$333,22,0)&amp;""</f>
        <v/>
      </c>
      <c r="I59" s="208"/>
      <c r="J59" s="92"/>
      <c r="K59" s="72"/>
      <c r="L59" s="1"/>
    </row>
    <row r="60" spans="1:12" s="38" customFormat="1" ht="25.5" customHeight="1" x14ac:dyDescent="0.2">
      <c r="A60" s="25" t="str">
        <f>'START HERE'!$A$17</f>
        <v>GNRL-05</v>
      </c>
      <c r="B60" s="27" t="str">
        <f>VLOOKUP($A60,'START HERE'!$A$13:$E$36,2,0)&amp;""</f>
        <v>Solution Provider Contact Title</v>
      </c>
      <c r="C60" s="344" t="str">
        <f>VLOOKUP($A60,'START HERE'!$A$13:$E$36,3,0)&amp;""</f>
        <v/>
      </c>
      <c r="D60" s="345" t="str">
        <f>IF(LEFT(VLOOKUP($A60,'START HERE'!$A$13:$E$36,5,0),21)='Auto Responses'!$A$73,'Auto Responses'!$A$74,VLOOKUP($A60,'START HERE'!$A$13:$E$36,4,0))&amp;""</f>
        <v/>
      </c>
      <c r="E60" s="215"/>
      <c r="F60" s="39" t="str">
        <f>VLOOKUP($A60,Questions!$A$2:$W$333,20,0)&amp;""</f>
        <v/>
      </c>
      <c r="G60" s="208"/>
      <c r="H60" s="60" t="str">
        <f>VLOOKUP($A60,Questions!$A$2:$W$333,22,0)&amp;""</f>
        <v/>
      </c>
      <c r="I60" s="208"/>
      <c r="J60" s="92"/>
      <c r="K60" s="72"/>
      <c r="L60" s="1"/>
    </row>
    <row r="61" spans="1:12" s="38" customFormat="1" ht="25.5" customHeight="1" x14ac:dyDescent="0.2">
      <c r="A61" s="25" t="str">
        <f>'START HERE'!$A$18</f>
        <v>GNRL-06</v>
      </c>
      <c r="B61" s="27" t="str">
        <f>VLOOKUP($A61,'START HERE'!$A$13:$E$36,2,0)&amp;""</f>
        <v>Solution Provider Contact Email</v>
      </c>
      <c r="C61" s="344" t="str">
        <f>VLOOKUP($A61,'START HERE'!$A$13:$E$36,3,0)&amp;""</f>
        <v/>
      </c>
      <c r="D61" s="345" t="str">
        <f>IF(LEFT(VLOOKUP($A61,'START HERE'!$A$13:$E$36,5,0),21)='Auto Responses'!$A$73,'Auto Responses'!$A$74,VLOOKUP($A61,'START HERE'!$A$13:$E$36,4,0))&amp;""</f>
        <v/>
      </c>
      <c r="E61" s="215"/>
      <c r="F61" s="39" t="str">
        <f>VLOOKUP($A61,Questions!$A$2:$W$333,20,0)&amp;""</f>
        <v/>
      </c>
      <c r="G61" s="208"/>
      <c r="H61" s="60" t="str">
        <f>VLOOKUP($A61,Questions!$A$2:$W$333,22,0)&amp;""</f>
        <v/>
      </c>
      <c r="I61" s="208"/>
      <c r="J61" s="92"/>
      <c r="K61" s="72"/>
      <c r="L61" s="1"/>
    </row>
    <row r="62" spans="1:12" s="38" customFormat="1" ht="25.5" customHeight="1" x14ac:dyDescent="0.2">
      <c r="A62" s="25" t="str">
        <f>'START HERE'!$A$19</f>
        <v>GNRL-07</v>
      </c>
      <c r="B62" s="27" t="str">
        <f>VLOOKUP($A62,'START HERE'!$A$13:$E$36,2,0)&amp;""</f>
        <v>Solution Provider Contact Phone Number</v>
      </c>
      <c r="C62" s="344" t="str">
        <f>VLOOKUP($A62,'START HERE'!$A$13:$E$36,3,0)&amp;""</f>
        <v/>
      </c>
      <c r="D62" s="345" t="str">
        <f>IF(LEFT(VLOOKUP($A62,'START HERE'!$A$13:$E$36,5,0),21)='Auto Responses'!$A$73,'Auto Responses'!$A$74,VLOOKUP($A62,'START HERE'!$A$13:$E$36,4,0))&amp;""</f>
        <v/>
      </c>
      <c r="E62" s="215"/>
      <c r="F62" s="39" t="str">
        <f>VLOOKUP($A62,Questions!$A$2:$W$333,20,0)&amp;""</f>
        <v/>
      </c>
      <c r="G62" s="208"/>
      <c r="H62" s="60" t="str">
        <f>VLOOKUP($A62,Questions!$A$2:$W$333,22,0)&amp;""</f>
        <v/>
      </c>
      <c r="I62" s="208"/>
      <c r="J62" s="92"/>
      <c r="K62" s="72"/>
      <c r="L62" s="1"/>
    </row>
    <row r="63" spans="1:12" s="38" customFormat="1" ht="25.5" customHeight="1" x14ac:dyDescent="0.2">
      <c r="A63" s="25" t="str">
        <f>'START HERE'!$A$20</f>
        <v>GNRL-08</v>
      </c>
      <c r="B63" s="27" t="str">
        <f>VLOOKUP($A63,'START HERE'!$A$13:$E$36,2,0)&amp;""</f>
        <v>Country of Company Headquarters</v>
      </c>
      <c r="C63" s="344" t="str">
        <f>VLOOKUP($A63,'START HERE'!$A$13:$E$36,3,0)&amp;""</f>
        <v/>
      </c>
      <c r="D63" s="345" t="str">
        <f>IF(LEFT(VLOOKUP($A63,'START HERE'!$A$13:$E$36,5,0),21)='Auto Responses'!$A$73,'Auto Responses'!$A$74,VLOOKUP($A63,'START HERE'!$A$13:$E$36,4,0))&amp;""</f>
        <v/>
      </c>
      <c r="E63" s="215"/>
      <c r="F63" s="39" t="str">
        <f>VLOOKUP($A63,Questions!$A$2:$W$333,20,0)&amp;""</f>
        <v/>
      </c>
      <c r="G63" s="208"/>
      <c r="H63" s="60" t="str">
        <f>VLOOKUP($A63,Questions!$A$2:$W$333,22,0)&amp;""</f>
        <v/>
      </c>
      <c r="I63" s="208"/>
      <c r="J63" s="92"/>
      <c r="K63" s="72"/>
      <c r="L63" s="1"/>
    </row>
    <row r="64" spans="1:12" s="38" customFormat="1" ht="25.5" customHeight="1" x14ac:dyDescent="0.2">
      <c r="A64" s="25" t="str">
        <f>'START HERE'!$A$21</f>
        <v>GNRL-09</v>
      </c>
      <c r="B64" s="27" t="str">
        <f>VLOOKUP($A64,'START HERE'!$A$13:$E$36,2,0)&amp;""</f>
        <v>Employee Work Locations (all)</v>
      </c>
      <c r="C64" s="344" t="str">
        <f>VLOOKUP($A64,'START HERE'!$A$13:$E$36,3,0)&amp;""</f>
        <v/>
      </c>
      <c r="D64" s="345" t="str">
        <f>IF(LEFT(VLOOKUP($A64,'START HERE'!$A$13:$E$36,5,0),21)='Auto Responses'!$A$73,'Auto Responses'!$A$74,VLOOKUP($A64,'START HERE'!$A$13:$E$36,4,0))&amp;""</f>
        <v/>
      </c>
      <c r="E64" s="215"/>
      <c r="F64" s="39" t="str">
        <f>VLOOKUP($A64,Questions!$A$2:$W$333,20,0)&amp;""</f>
        <v/>
      </c>
      <c r="G64" s="208"/>
      <c r="H64" s="60" t="str">
        <f>VLOOKUP($A64,Questions!$A$2:$W$333,22,0)&amp;""</f>
        <v/>
      </c>
      <c r="I64" s="208"/>
      <c r="J64" s="92"/>
      <c r="K64" s="72"/>
      <c r="L64" s="1"/>
    </row>
    <row r="65" spans="1:12" s="1" customFormat="1" ht="37.35" customHeight="1" x14ac:dyDescent="0.2">
      <c r="A65" s="80" t="str">
        <f>VLOOKUP(LEFT($A66,4),'Auto Responses'!$N$4:$O$38,2,0)&amp;""</f>
        <v xml:space="preserve"> Company Information</v>
      </c>
      <c r="B65" s="30"/>
      <c r="C65" s="40"/>
      <c r="D65" s="40"/>
      <c r="E65" s="151" t="s">
        <v>1099</v>
      </c>
      <c r="F65" s="40"/>
      <c r="G65" s="40"/>
      <c r="H65" s="40"/>
      <c r="I65" s="40"/>
      <c r="J65" s="40"/>
      <c r="K65" s="72"/>
    </row>
    <row r="66" spans="1:12" s="38" customFormat="1" ht="48" customHeight="1" x14ac:dyDescent="0.2">
      <c r="A66" s="25" t="str">
        <f>'START HERE'!$A$23</f>
        <v>COMP-01</v>
      </c>
      <c r="B66" s="27" t="str">
        <f>VLOOKUP($A66,'START HERE'!$A$13:$E$36,2,0)&amp;""</f>
        <v>Do you have a dedicated software and system development team(s) (e.g., customer support, implementation, product management, etc.)?*</v>
      </c>
      <c r="C66" s="60" t="str">
        <f>VLOOKUP($A66,'START HERE'!$A$13:$E$36,3,0)&amp;""</f>
        <v/>
      </c>
      <c r="D66" s="43" t="str">
        <f>IF(LEFT(VLOOKUP($A66,'START HERE'!$A$13:$E$36,5,0),21)='Auto Responses'!$A$73,'Auto Responses'!$A$74,VLOOKUP($A66,'START HERE'!$A$13:$E$36,4,0))&amp;""</f>
        <v/>
      </c>
      <c r="E66" s="215"/>
      <c r="F66" s="39" t="str">
        <f>VLOOKUP($A66,Questions!$A$2:$W$333,20,0)&amp;""</f>
        <v>Yes</v>
      </c>
      <c r="G66" s="208"/>
      <c r="H66" s="60" t="str">
        <f>VLOOKUP($A66,Questions!$A$2:$W$333,22,0)&amp;""</f>
        <v>Critical Importance</v>
      </c>
      <c r="I66" s="208"/>
      <c r="J66" s="65" t="b">
        <v>0</v>
      </c>
      <c r="K66" s="72"/>
      <c r="L66" s="1"/>
    </row>
    <row r="67" spans="1:12" s="38" customFormat="1" ht="48" customHeight="1" x14ac:dyDescent="0.2">
      <c r="A67" s="25" t="str">
        <f>'START HERE'!$A$24</f>
        <v>COMP-02</v>
      </c>
      <c r="B67" s="27" t="str">
        <f>VLOOKUP($A67,'START HERE'!$A$13:$E$36,2,0)&amp;""</f>
        <v>Describe your organization’s business background and ownership structure, including all parent and subsidiary relationships.</v>
      </c>
      <c r="C67" s="346" t="str">
        <f>VLOOKUP($A67,'START HERE'!$A$13:$E$36,3,0)&amp;""</f>
        <v/>
      </c>
      <c r="D67" s="347" t="str">
        <f>IF(LEFT(VLOOKUP($A67,'START HERE'!$A$13:$E$36,5,0),21)='Auto Responses'!$A$73,'Auto Responses'!$A$74,VLOOKUP($A67,'START HERE'!$A$13:$E$36,4,0))&amp;""</f>
        <v/>
      </c>
      <c r="E67" s="215"/>
      <c r="F67" s="39" t="str">
        <f>VLOOKUP($A67,Questions!$A$2:$W$333,20,0)&amp;""</f>
        <v>Yes</v>
      </c>
      <c r="G67" s="208"/>
      <c r="H67" s="60" t="str">
        <f>VLOOKUP($A67,Questions!$A$2:$W$333,22,0)&amp;""</f>
        <v>Minor Importance</v>
      </c>
      <c r="I67" s="208"/>
      <c r="J67" s="65" t="b">
        <v>0</v>
      </c>
      <c r="K67" s="72"/>
      <c r="L67" s="1"/>
    </row>
    <row r="68" spans="1:12" s="38" customFormat="1" ht="48" customHeight="1" x14ac:dyDescent="0.2">
      <c r="A68" s="25" t="str">
        <f>'START HERE'!$A$25</f>
        <v>COMP-03</v>
      </c>
      <c r="B68" s="27" t="str">
        <f>VLOOKUP($A68,'START HERE'!$A$13:$E$36,2,0)&amp;""</f>
        <v>Have you operated without unplanned disruptions to this solution in the past 12 months?</v>
      </c>
      <c r="C68" s="60" t="str">
        <f>VLOOKUP($A68,'START HERE'!$A$13:$E$36,3,0)&amp;""</f>
        <v/>
      </c>
      <c r="D68" s="43" t="str">
        <f>IF(LEFT(VLOOKUP($A68,'START HERE'!$A$13:$E$36,5,0),21)='Auto Responses'!$A$73,'Auto Responses'!$A$74,VLOOKUP($A68,'START HERE'!$A$13:$E$36,4,0))&amp;""</f>
        <v/>
      </c>
      <c r="E68" s="215"/>
      <c r="F68" s="39" t="str">
        <f>VLOOKUP($A68,Questions!$A$2:$W$333,20,0)&amp;""</f>
        <v>Yes</v>
      </c>
      <c r="G68" s="208"/>
      <c r="H68" s="60" t="str">
        <f>VLOOKUP($A68,Questions!$A$2:$W$333,22,0)&amp;""</f>
        <v>Minor Importance</v>
      </c>
      <c r="I68" s="208"/>
      <c r="J68" s="65" t="b">
        <v>0</v>
      </c>
      <c r="K68" s="72"/>
      <c r="L68" s="1"/>
    </row>
    <row r="69" spans="1:12" s="38" customFormat="1" ht="48" customHeight="1" x14ac:dyDescent="0.2">
      <c r="A69" s="25" t="str">
        <f>'START HERE'!$A$26</f>
        <v>COMP-04</v>
      </c>
      <c r="B69" s="27" t="str">
        <f>VLOOKUP($A69,'START HERE'!$A$13:$E$36,2,0)&amp;""</f>
        <v>Do you have a dedicated information security staff or office?</v>
      </c>
      <c r="C69" s="60" t="str">
        <f>VLOOKUP($A69,'START HERE'!$A$13:$E$36,3,0)&amp;""</f>
        <v/>
      </c>
      <c r="D69" s="43" t="str">
        <f>IF(LEFT(VLOOKUP($A69,'START HERE'!$A$13:$E$36,5,0),21)='Auto Responses'!$A$73,'Auto Responses'!$A$74,VLOOKUP($A69,'START HERE'!$A$13:$E$36,4,0))&amp;""</f>
        <v/>
      </c>
      <c r="E69" s="215"/>
      <c r="F69" s="39" t="str">
        <f>VLOOKUP($A69,Questions!$A$2:$W$333,20,0)&amp;""</f>
        <v>Yes</v>
      </c>
      <c r="G69" s="208"/>
      <c r="H69" s="60" t="str">
        <f>VLOOKUP($A69,Questions!$A$2:$W$333,22,0)&amp;""</f>
        <v>Minor Importance</v>
      </c>
      <c r="I69" s="208"/>
      <c r="J69" s="65" t="b">
        <v>0</v>
      </c>
      <c r="K69" s="72"/>
      <c r="L69" s="1"/>
    </row>
    <row r="70" spans="1:12" s="38" customFormat="1" ht="48" customHeight="1" x14ac:dyDescent="0.2">
      <c r="A70" s="25" t="str">
        <f>'START HERE'!$A$27</f>
        <v>COMP-05</v>
      </c>
      <c r="B70" s="27" t="str">
        <f>VLOOKUP($A70,'START HERE'!$A$13:$E$36,2,0)&amp;""</f>
        <v>Use this area to share information about your environment that will assist those who are assessing your company's data security program.</v>
      </c>
      <c r="C70" s="346" t="str">
        <f>VLOOKUP($A70,'START HERE'!$A$13:$E$36,3,0)&amp;""</f>
        <v/>
      </c>
      <c r="D70" s="345" t="str">
        <f>IF(LEFT(VLOOKUP($A70,'START HERE'!$A$13:$E$36,5,0),21)='Auto Responses'!$A$73,'Auto Responses'!$A$74,VLOOKUP($A70,'START HERE'!$A$13:$E$36,4,0))&amp;""</f>
        <v/>
      </c>
      <c r="E70" s="215"/>
      <c r="F70" s="39" t="str">
        <f>VLOOKUP($A70,Questions!$A$2:$W$333,20,0)&amp;""</f>
        <v/>
      </c>
      <c r="G70" s="208"/>
      <c r="H70" s="60" t="str">
        <f>VLOOKUP($A70,Questions!$A$2:$W$333,22,0)&amp;""</f>
        <v>Minor Importance</v>
      </c>
      <c r="I70" s="208"/>
      <c r="J70" s="65" t="b">
        <v>0</v>
      </c>
      <c r="K70" s="72"/>
      <c r="L70" s="1"/>
    </row>
    <row r="71" spans="1:12" s="1" customFormat="1" ht="37.35" customHeight="1" thickBot="1" x14ac:dyDescent="0.25">
      <c r="A71" s="80" t="str">
        <f>VLOOKUP(LEFT($A72,4),'Auto Responses'!$N$4:$O$38,2,0)&amp;""</f>
        <v xml:space="preserve"> Required Questions</v>
      </c>
      <c r="B71" s="30"/>
      <c r="C71" s="40"/>
      <c r="D71" s="40"/>
      <c r="E71" s="151" t="s">
        <v>1099</v>
      </c>
      <c r="F71" s="173"/>
      <c r="G71" s="173"/>
      <c r="H71" s="173"/>
      <c r="I71" s="173"/>
      <c r="J71" s="173"/>
      <c r="K71" s="72"/>
    </row>
    <row r="72" spans="1:12" s="38" customFormat="1" ht="48" customHeight="1" x14ac:dyDescent="0.2">
      <c r="A72" s="25" t="str">
        <f>'START HERE'!$A$29</f>
        <v>REQU-01</v>
      </c>
      <c r="B72" s="27" t="str">
        <f>VLOOKUP($A72,'START HERE'!$A$13:$E$36,2,0)&amp;""</f>
        <v>Are you offering either a product or platform, as opposed to only offering a service</v>
      </c>
      <c r="C72" s="60" t="str">
        <f>VLOOKUP($A72,'START HERE'!$A$13:$E$36,3,0)&amp;""</f>
        <v/>
      </c>
      <c r="D72" s="43" t="str">
        <f>IF(LEFT(VLOOKUP($A72,'START HERE'!$A$13:$E$36,5,0),21)='Auto Responses'!$A$73,'Auto Responses'!$A$74,VLOOKUP($A72,'START HERE'!$A$13:$E$36,4,0))&amp;""</f>
        <v/>
      </c>
      <c r="E72" s="216"/>
      <c r="F72" s="174" t="str">
        <f>VLOOKUP($A72,Questions!$A$2:$W$333,20,0)&amp;""</f>
        <v/>
      </c>
      <c r="G72" s="208"/>
      <c r="H72" s="175" t="str">
        <f>VLOOKUP($A72,Questions!$A$2:$W$333,22,0)&amp;""</f>
        <v/>
      </c>
      <c r="I72" s="208"/>
      <c r="J72" s="176" t="b">
        <v>0</v>
      </c>
      <c r="K72" s="72"/>
      <c r="L72" s="1"/>
    </row>
    <row r="73" spans="1:12" s="38" customFormat="1" ht="48" customHeight="1" x14ac:dyDescent="0.2">
      <c r="A73" s="25" t="str">
        <f>'START HERE'!$A$30</f>
        <v>REQU-02</v>
      </c>
      <c r="B73" s="27" t="str">
        <f>VLOOKUP($A73,'START HERE'!$A$13:$E$36,2,0)&amp;""</f>
        <v>Does your product or service have an interface?</v>
      </c>
      <c r="C73" s="60" t="str">
        <f>VLOOKUP($A73,'START HERE'!$A$13:$E$36,3,0)&amp;""</f>
        <v/>
      </c>
      <c r="D73" s="43" t="str">
        <f>IF(LEFT(VLOOKUP($A73,'START HERE'!$A$13:$E$36,5,0),21)='Auto Responses'!$A$73,'Auto Responses'!$A$74,VLOOKUP($A73,'START HERE'!$A$13:$E$36,4,0))&amp;""</f>
        <v/>
      </c>
      <c r="E73" s="211"/>
      <c r="F73" s="172" t="str">
        <f>VLOOKUP($A73,Questions!$A$2:$W$333,20,0)&amp;""</f>
        <v/>
      </c>
      <c r="G73" s="208"/>
      <c r="H73" s="60" t="str">
        <f>VLOOKUP($A73,Questions!$A$2:$W$333,22,0)&amp;""</f>
        <v/>
      </c>
      <c r="I73" s="208"/>
      <c r="J73" s="65" t="b">
        <v>0</v>
      </c>
      <c r="K73" s="72"/>
      <c r="L73" s="1"/>
    </row>
    <row r="74" spans="1:12" s="38" customFormat="1" ht="48" customHeight="1" x14ac:dyDescent="0.2">
      <c r="A74" s="25" t="str">
        <f>'START HERE'!$A$31</f>
        <v>REQU-03</v>
      </c>
      <c r="B74" s="27" t="str">
        <f>VLOOKUP($A74,'START HERE'!$A$13:$E$36,2,0)&amp;""</f>
        <v>Are you providing consulting services?</v>
      </c>
      <c r="C74" s="60" t="str">
        <f>VLOOKUP($A74,'START HERE'!$A$13:$E$36,3,0)&amp;""</f>
        <v/>
      </c>
      <c r="D74" s="43" t="str">
        <f>IF(LEFT(VLOOKUP($A74,'START HERE'!$A$13:$E$36,5,0),21)='Auto Responses'!$A$73,'Auto Responses'!$A$74,VLOOKUP($A74,'START HERE'!$A$13:$E$36,4,0))&amp;""</f>
        <v/>
      </c>
      <c r="E74" s="211"/>
      <c r="F74" s="172" t="str">
        <f>VLOOKUP($A74,Questions!$A$2:$W$333,20,0)&amp;""</f>
        <v/>
      </c>
      <c r="G74" s="208"/>
      <c r="H74" s="60" t="str">
        <f>VLOOKUP($A74,Questions!$A$2:$W$333,22,0)&amp;""</f>
        <v/>
      </c>
      <c r="I74" s="208"/>
      <c r="J74" s="65" t="b">
        <v>0</v>
      </c>
      <c r="K74" s="72"/>
      <c r="L74" s="1"/>
    </row>
    <row r="75" spans="1:12" s="38" customFormat="1" ht="48" customHeight="1" x14ac:dyDescent="0.2">
      <c r="A75" s="25" t="str">
        <f>'START HERE'!$A$32</f>
        <v>REQU-04</v>
      </c>
      <c r="B75" s="27" t="str">
        <f>VLOOKUP($A75,'START HERE'!$A$13:$E$36,2,0)&amp;""</f>
        <v>Does your solution have AI features, or are there plans to implement AI features in the next 12 months?</v>
      </c>
      <c r="C75" s="60" t="str">
        <f>VLOOKUP($A75,'START HERE'!$A$13:$E$36,3,0)&amp;""</f>
        <v/>
      </c>
      <c r="D75" s="43" t="str">
        <f>IF(LEFT(VLOOKUP($A75,'START HERE'!$A$13:$E$36,5,0),21)='Auto Responses'!$A$73,'Auto Responses'!$A$74,VLOOKUP($A75,'START HERE'!$A$13:$E$36,4,0))&amp;""</f>
        <v/>
      </c>
      <c r="E75" s="211"/>
      <c r="F75" s="172" t="str">
        <f>VLOOKUP($A75,Questions!$A$2:$W$333,20,0)&amp;""</f>
        <v/>
      </c>
      <c r="G75" s="208"/>
      <c r="H75" s="60" t="str">
        <f>VLOOKUP($A75,Questions!$A$2:$W$333,22,0)&amp;""</f>
        <v/>
      </c>
      <c r="I75" s="208"/>
      <c r="J75" s="65" t="b">
        <v>0</v>
      </c>
      <c r="K75" s="72"/>
      <c r="L75" s="1"/>
    </row>
    <row r="76" spans="1:12" s="38" customFormat="1" ht="48" customHeight="1" x14ac:dyDescent="0.2">
      <c r="A76" s="25" t="str">
        <f>'START HERE'!$A$33</f>
        <v>REQU-05</v>
      </c>
      <c r="B76" s="27" t="str">
        <f>VLOOKUP($A76,'START HERE'!$A$13:$E$36,2,0)&amp;""</f>
        <v>Does your solution process protected health information (PHI) or any data covered by the Health Insurance Portability and Accountability Act (HIPAA)?</v>
      </c>
      <c r="C76" s="60" t="str">
        <f>VLOOKUP($A76,'START HERE'!$A$13:$E$36,3,0)&amp;""</f>
        <v/>
      </c>
      <c r="D76" s="43" t="str">
        <f>IF(LEFT(VLOOKUP($A76,'START HERE'!$A$13:$E$36,5,0),21)='Auto Responses'!$A$73,'Auto Responses'!$A$74,VLOOKUP($A76,'START HERE'!$A$13:$E$36,4,0))&amp;""</f>
        <v/>
      </c>
      <c r="E76" s="211"/>
      <c r="F76" s="172" t="str">
        <f>VLOOKUP($A76,Questions!$A$2:$W$333,20,0)&amp;""</f>
        <v/>
      </c>
      <c r="G76" s="208"/>
      <c r="H76" s="60" t="str">
        <f>VLOOKUP($A76,Questions!$A$2:$W$333,22,0)&amp;""</f>
        <v/>
      </c>
      <c r="I76" s="208"/>
      <c r="J76" s="65" t="b">
        <v>0</v>
      </c>
      <c r="K76" s="72"/>
      <c r="L76" s="1"/>
    </row>
    <row r="77" spans="1:12" s="38" customFormat="1" ht="48" customHeight="1" x14ac:dyDescent="0.2">
      <c r="A77" s="25" t="str">
        <f>'START HERE'!$A$34</f>
        <v>REQU-06</v>
      </c>
      <c r="B77" s="27" t="str">
        <f>VLOOKUP($A77,'START HERE'!$A$13:$E$36,2,0)&amp;""</f>
        <v>Is the solution designed to process, store, or transmit credit card information?</v>
      </c>
      <c r="C77" s="60" t="str">
        <f>VLOOKUP($A77,'START HERE'!$A$13:$E$36,3,0)&amp;""</f>
        <v/>
      </c>
      <c r="D77" s="43" t="str">
        <f>IF(LEFT(VLOOKUP($A77,'START HERE'!$A$13:$E$36,5,0),21)='Auto Responses'!$A$73,'Auto Responses'!$A$74,VLOOKUP($A77,'START HERE'!$A$13:$E$36,4,0))&amp;""</f>
        <v/>
      </c>
      <c r="E77" s="211"/>
      <c r="F77" s="172" t="str">
        <f>VLOOKUP($A77,Questions!$A$2:$W$333,20,0)&amp;""</f>
        <v/>
      </c>
      <c r="G77" s="208"/>
      <c r="H77" s="60" t="str">
        <f>VLOOKUP($A77,Questions!$A$2:$W$333,22,0)&amp;""</f>
        <v/>
      </c>
      <c r="I77" s="208"/>
      <c r="J77" s="65" t="b">
        <v>0</v>
      </c>
      <c r="K77" s="72"/>
      <c r="L77" s="1"/>
    </row>
    <row r="78" spans="1:12" s="38" customFormat="1" ht="61.5" customHeight="1" x14ac:dyDescent="0.2">
      <c r="A78" s="25" t="str">
        <f>'START HERE'!$A$35</f>
        <v>REQU-07</v>
      </c>
      <c r="B78" s="27"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60" t="str">
        <f>VLOOKUP($A78,'START HERE'!$A$13:$E$36,3,0)&amp;""</f>
        <v/>
      </c>
      <c r="D78" s="43" t="str">
        <f>IF(LEFT(VLOOKUP($A78,'START HERE'!$A$13:$E$36,5,0),21)='Auto Responses'!$A$73,'Auto Responses'!$A$74,VLOOKUP($A78,'START HERE'!$A$13:$E$36,4,0))&amp;""</f>
        <v/>
      </c>
      <c r="E78" s="211"/>
      <c r="F78" s="172" t="str">
        <f>VLOOKUP($A78,Questions!$A$2:$W$333,20,0)&amp;""</f>
        <v/>
      </c>
      <c r="G78" s="208"/>
      <c r="H78" s="60" t="str">
        <f>VLOOKUP($A78,Questions!$A$2:$W$333,22,0)&amp;""</f>
        <v/>
      </c>
      <c r="I78" s="208"/>
      <c r="J78" s="65" t="b">
        <v>0</v>
      </c>
      <c r="K78" s="72"/>
      <c r="L78" s="1"/>
    </row>
    <row r="79" spans="1:12" s="38" customFormat="1" ht="61.5" customHeight="1" thickBot="1" x14ac:dyDescent="0.25">
      <c r="A79" s="25" t="str">
        <f>'START HERE'!$A$36</f>
        <v>REQU-08</v>
      </c>
      <c r="B79" s="27" t="str">
        <f>VLOOKUP($A79,'START HERE'!$A$13:$E$36,2,0)&amp;""</f>
        <v>Does your solution have access to personal or institutional data?</v>
      </c>
      <c r="C79" s="60" t="str">
        <f>VLOOKUP($A79,'START HERE'!$A$13:$E$36,3,0)&amp;""</f>
        <v/>
      </c>
      <c r="D79" s="43" t="str">
        <f>IF(LEFT(VLOOKUP($A79,'START HERE'!$A$13:$E$36,5,0),21)='Auto Responses'!$A$73,'Auto Responses'!$A$74,VLOOKUP($A79,'START HERE'!$A$13:$E$36,4,0))&amp;""</f>
        <v/>
      </c>
      <c r="E79" s="217"/>
      <c r="F79" s="177" t="str">
        <f>VLOOKUP($A79,Questions!$A$2:$W$333,20,0)&amp;""</f>
        <v/>
      </c>
      <c r="G79" s="208"/>
      <c r="H79" s="64" t="str">
        <f>VLOOKUP($A79,Questions!$A$2:$W$333,22,0)&amp;""</f>
        <v/>
      </c>
      <c r="I79" s="208"/>
      <c r="J79" s="171" t="b">
        <v>0</v>
      </c>
      <c r="K79" s="72"/>
      <c r="L79" s="1"/>
    </row>
    <row r="80" spans="1:12" s="1" customFormat="1" ht="37.35" customHeight="1" x14ac:dyDescent="0.2">
      <c r="A80" s="80" t="str">
        <f>VLOOKUP(LEFT($A81,4),'Auto Responses'!$N$4:$O$38,2,0)&amp;""</f>
        <v xml:space="preserve"> Documentation</v>
      </c>
      <c r="B80" s="30"/>
      <c r="C80" s="40"/>
      <c r="D80" s="40"/>
      <c r="E80" s="151" t="s">
        <v>1099</v>
      </c>
      <c r="F80" s="40"/>
      <c r="G80" s="40"/>
      <c r="H80" s="40"/>
      <c r="I80" s="40"/>
      <c r="J80" s="40"/>
    </row>
    <row r="81" spans="1:11" s="38" customFormat="1" ht="48" customHeight="1" x14ac:dyDescent="0.2">
      <c r="A81" s="25" t="str">
        <f>Organization!$A$22</f>
        <v>DOCU-01</v>
      </c>
      <c r="B81" s="27" t="str">
        <f>VLOOKUP($A81,Organization!$A$13:$E$67,2,0)&amp;""</f>
        <v>Do you have a well-documented business continuity plan (BCP), with a clear owner, that is tested annually?*</v>
      </c>
      <c r="C81" s="60" t="str">
        <f>VLOOKUP($A81,Organization!$A$13:$E$67,3,0)&amp;""</f>
        <v/>
      </c>
      <c r="D81" s="43" t="str">
        <f>IF(LEFT(VLOOKUP($A81,Organization!$A$13:$E$67,5,0),21)='Auto Responses'!$A$73,'Auto Responses'!$A$74,VLOOKUP($A81,Organization!$A$13:$E$67,4,0))&amp;""</f>
        <v/>
      </c>
      <c r="E81" s="218"/>
      <c r="F81" s="39" t="str">
        <f>VLOOKUP($A81,Questions!$A$2:$W$333,20,0)&amp;""</f>
        <v>Yes</v>
      </c>
      <c r="G81" s="208"/>
      <c r="H81" s="60" t="str">
        <f>VLOOKUP($A81,Questions!$A$2:$W$333,22,0)&amp;""</f>
        <v>Critical Importance</v>
      </c>
      <c r="I81" s="208"/>
      <c r="J81" s="65" t="b">
        <v>0</v>
      </c>
      <c r="K81" s="1"/>
    </row>
    <row r="82" spans="1:11" s="38" customFormat="1" ht="48" customHeight="1" x14ac:dyDescent="0.2">
      <c r="A82" s="25" t="str">
        <f>Organization!$A$23</f>
        <v>DOCU-02</v>
      </c>
      <c r="B82" s="27" t="str">
        <f>VLOOKUP($A82,Organization!$A$13:$E$67,2,0)&amp;""</f>
        <v>Do you have a well-documented disaster recovery plan (DRP), with a clear owner, that is tested annually?*</v>
      </c>
      <c r="C82" s="60" t="str">
        <f>VLOOKUP($A82,Organization!$A$13:$E$67,3,0)&amp;""</f>
        <v/>
      </c>
      <c r="D82" s="43" t="str">
        <f>IF(LEFT(VLOOKUP($A82,Organization!$A$13:$E$67,5,0),21)='Auto Responses'!$A$73,'Auto Responses'!$A$74,VLOOKUP($A82,Organization!$A$13:$E$67,4,0))&amp;""</f>
        <v/>
      </c>
      <c r="E82" s="218"/>
      <c r="F82" s="39" t="str">
        <f>VLOOKUP($A82,Questions!$A$2:$W$333,20,0)&amp;""</f>
        <v>Yes</v>
      </c>
      <c r="G82" s="208"/>
      <c r="H82" s="60" t="str">
        <f>VLOOKUP($A82,Questions!$A$2:$W$333,22,0)&amp;""</f>
        <v>Critical Importance</v>
      </c>
      <c r="I82" s="208"/>
      <c r="J82" s="65" t="b">
        <v>0</v>
      </c>
      <c r="K82" s="1"/>
    </row>
    <row r="83" spans="1:11" s="38" customFormat="1" ht="48" customHeight="1" x14ac:dyDescent="0.2">
      <c r="A83" s="25" t="str">
        <f>Organization!$A$24</f>
        <v>DOCU-03</v>
      </c>
      <c r="B83" s="27" t="str">
        <f>VLOOKUP($A83,Organization!$A$13:$E$67,2,0)&amp;""</f>
        <v>Have you undergone a SSAE 18/SOC 2 audit?</v>
      </c>
      <c r="C83" s="60" t="str">
        <f>VLOOKUP($A83,Organization!$A$13:$E$67,3,0)&amp;""</f>
        <v/>
      </c>
      <c r="D83" s="43" t="str">
        <f>IF(LEFT(VLOOKUP($A83,Organization!$A$13:$E$67,5,0),21)='Auto Responses'!$A$73,'Auto Responses'!$A$74,VLOOKUP($A83,Organization!$A$13:$E$67,4,0))&amp;""</f>
        <v/>
      </c>
      <c r="E83" s="218"/>
      <c r="F83" s="39" t="str">
        <f>VLOOKUP($A83,Questions!$A$2:$W$333,20,0)&amp;""</f>
        <v>Yes</v>
      </c>
      <c r="G83" s="208"/>
      <c r="H83" s="60" t="str">
        <f>VLOOKUP($A83,Questions!$A$2:$W$333,22,0)&amp;""</f>
        <v>Standard Importance</v>
      </c>
      <c r="I83" s="208"/>
      <c r="J83" s="65" t="b">
        <v>0</v>
      </c>
      <c r="K83" s="1"/>
    </row>
    <row r="84" spans="1:11" s="38" customFormat="1" ht="48" customHeight="1" x14ac:dyDescent="0.2">
      <c r="A84" s="25" t="str">
        <f>Organization!$A$25</f>
        <v>DOCU-04</v>
      </c>
      <c r="B84" s="27" t="str">
        <f>VLOOKUP($A84,Organization!$A$13:$E$67,2,0)&amp;""</f>
        <v>Do you conform with a specific industry standard security framework (e.g., NIST Cybersecurity Framework, CIS Controls, ISO 27001, etc.)?</v>
      </c>
      <c r="C84" s="60" t="str">
        <f>VLOOKUP($A84,Organization!$A$13:$E$67,3,0)&amp;""</f>
        <v/>
      </c>
      <c r="D84" s="43" t="str">
        <f>IF(LEFT(VLOOKUP($A84,Organization!$A$13:$E$67,5,0),21)='Auto Responses'!$A$73,'Auto Responses'!$A$74,VLOOKUP($A84,Organization!$A$13:$E$67,4,0))&amp;""</f>
        <v/>
      </c>
      <c r="E84" s="218"/>
      <c r="F84" s="39" t="str">
        <f>VLOOKUP($A84,Questions!$A$2:$W$333,20,0)&amp;""</f>
        <v>Yes</v>
      </c>
      <c r="G84" s="208"/>
      <c r="H84" s="60" t="str">
        <f>VLOOKUP($A84,Questions!$A$2:$W$333,22,0)&amp;""</f>
        <v>Standard Importance</v>
      </c>
      <c r="I84" s="208"/>
      <c r="J84" s="65" t="b">
        <v>0</v>
      </c>
      <c r="K84" s="1"/>
    </row>
    <row r="85" spans="1:11" s="38" customFormat="1" ht="48" customHeight="1" x14ac:dyDescent="0.2">
      <c r="A85" s="25" t="str">
        <f>Organization!$A$26</f>
        <v>DOCU-05</v>
      </c>
      <c r="B85" s="27" t="str">
        <f>VLOOKUP($A85,Organization!$A$13:$E$67,2,0)&amp;""</f>
        <v>Can you provide overall system and/or application architecture diagrams, including a full description of the data flow for all components of the system?</v>
      </c>
      <c r="C85" s="60" t="str">
        <f>VLOOKUP($A85,Organization!$A$13:$E$67,3,0)&amp;""</f>
        <v/>
      </c>
      <c r="D85" s="43" t="str">
        <f>IF(LEFT(VLOOKUP($A85,Organization!$A$13:$E$67,5,0),21)='Auto Responses'!$A$73,'Auto Responses'!$A$74,VLOOKUP($A85,Organization!$A$13:$E$67,4,0))&amp;""</f>
        <v/>
      </c>
      <c r="E85" s="218"/>
      <c r="F85" s="39" t="str">
        <f>VLOOKUP($A85,Questions!$A$2:$W$333,20,0)&amp;""</f>
        <v>Yes</v>
      </c>
      <c r="G85" s="208"/>
      <c r="H85" s="60" t="str">
        <f>VLOOKUP($A85,Questions!$A$2:$W$333,22,0)&amp;""</f>
        <v>Standard Importance</v>
      </c>
      <c r="I85" s="208"/>
      <c r="J85" s="65" t="b">
        <v>0</v>
      </c>
      <c r="K85" s="1"/>
    </row>
    <row r="86" spans="1:11" s="38" customFormat="1" ht="48" customHeight="1" x14ac:dyDescent="0.2">
      <c r="A86" s="25" t="str">
        <f>Organization!$A$27</f>
        <v>DOCU-06</v>
      </c>
      <c r="B86" s="27" t="str">
        <f>VLOOKUP($A86,Organization!$A$13:$E$67,2,0)&amp;""</f>
        <v>Does your organization have a data privacy policy?</v>
      </c>
      <c r="C86" s="60" t="str">
        <f>VLOOKUP($A86,Organization!$A$13:$E$67,3,0)&amp;""</f>
        <v/>
      </c>
      <c r="D86" s="43" t="str">
        <f>IF(LEFT(VLOOKUP($A86,Organization!$A$13:$E$67,5,0),21)='Auto Responses'!$A$73,'Auto Responses'!$A$74,VLOOKUP($A86,Organization!$A$13:$E$67,4,0))&amp;""</f>
        <v/>
      </c>
      <c r="E86" s="218"/>
      <c r="F86" s="39" t="str">
        <f>VLOOKUP($A86,Questions!$A$2:$W$333,20,0)&amp;""</f>
        <v>Yes</v>
      </c>
      <c r="G86" s="208"/>
      <c r="H86" s="60" t="str">
        <f>VLOOKUP($A86,Questions!$A$2:$W$333,22,0)&amp;""</f>
        <v>Standard Importance</v>
      </c>
      <c r="I86" s="208"/>
      <c r="J86" s="65" t="b">
        <v>0</v>
      </c>
      <c r="K86" s="1"/>
    </row>
    <row r="87" spans="1:11" s="38" customFormat="1" ht="48" customHeight="1" x14ac:dyDescent="0.2">
      <c r="A87" s="25" t="str">
        <f>Organization!$A$28</f>
        <v>DOCU-07</v>
      </c>
      <c r="B87" s="27" t="str">
        <f>VLOOKUP($A87,Organization!$A$13:$E$67,2,0)&amp;""</f>
        <v>Do you have a documented, and currently implemented, employee onboarding and offboarding policy?</v>
      </c>
      <c r="C87" s="60" t="str">
        <f>VLOOKUP($A87,Organization!$A$13:$E$67,3,0)&amp;""</f>
        <v/>
      </c>
      <c r="D87" s="43" t="str">
        <f>IF(LEFT(VLOOKUP($A87,Organization!$A$13:$E$67,5,0),21)='Auto Responses'!$A$73,'Auto Responses'!$A$74,VLOOKUP($A87,Organization!$A$13:$E$67,4,0))&amp;""</f>
        <v/>
      </c>
      <c r="E87" s="218"/>
      <c r="F87" s="39" t="str">
        <f>VLOOKUP($A87,Questions!$A$2:$W$333,20,0)&amp;""</f>
        <v>Yes</v>
      </c>
      <c r="G87" s="208"/>
      <c r="H87" s="60" t="str">
        <f>VLOOKUP($A87,Questions!$A$2:$W$333,22,0)&amp;""</f>
        <v>Standard Importance</v>
      </c>
      <c r="I87" s="208"/>
      <c r="J87" s="65" t="b">
        <v>0</v>
      </c>
      <c r="K87" s="1"/>
    </row>
    <row r="88" spans="1:11" s="1" customFormat="1" ht="37.35" customHeight="1" x14ac:dyDescent="0.2">
      <c r="A88" s="80" t="str">
        <f>VLOOKUP(LEFT($A89,4),'Auto Responses'!$N$4:$O$38,2,0)&amp;""</f>
        <v xml:space="preserve"> Assessment of Third Parties</v>
      </c>
      <c r="B88" s="30"/>
      <c r="C88" s="40"/>
      <c r="D88" s="40"/>
      <c r="E88" s="151" t="s">
        <v>1099</v>
      </c>
      <c r="F88" s="40"/>
      <c r="G88" s="40"/>
      <c r="H88" s="40"/>
      <c r="I88" s="40"/>
      <c r="J88" s="40"/>
    </row>
    <row r="89" spans="1:11" s="38" customFormat="1" ht="48" customHeight="1" x14ac:dyDescent="0.2">
      <c r="A89" s="25" t="str">
        <f>Organization!$A$30</f>
        <v>THRD-01</v>
      </c>
      <c r="B89" s="27" t="str">
        <f>VLOOKUP($A89,Organization!$A$13:$E$67,2,0)&amp;""</f>
        <v>Do you perform security assessments of third-party companies with which you share data (e.g., hosting providers, cloud services, PaaS, IaaS, SaaS)?*</v>
      </c>
      <c r="C89" s="60" t="str">
        <f>VLOOKUP($A89,Organization!$A$13:$E$67,3,0)&amp;""</f>
        <v/>
      </c>
      <c r="D89" s="43" t="str">
        <f>IF(LEFT(VLOOKUP($A89,Organization!$A$13:$E$67,5,0),21)='Auto Responses'!$A$73,'Auto Responses'!$A$74,VLOOKUP($A89,Organization!$A$13:$E$67,4,0))&amp;""</f>
        <v/>
      </c>
      <c r="E89" s="218"/>
      <c r="F89" s="39" t="str">
        <f>VLOOKUP($A89,Questions!$A$2:$W$333,20,0)&amp;""</f>
        <v>Yes</v>
      </c>
      <c r="G89" s="208"/>
      <c r="H89" s="60" t="str">
        <f>VLOOKUP($A89,Questions!$A$2:$W$333,22,0)&amp;""</f>
        <v>Critical Importance</v>
      </c>
      <c r="I89" s="208"/>
      <c r="J89" s="65" t="b">
        <v>0</v>
      </c>
      <c r="K89" s="1"/>
    </row>
    <row r="90" spans="1:11" s="38" customFormat="1" ht="48" customHeight="1" x14ac:dyDescent="0.2">
      <c r="A90" s="25" t="str">
        <f>Organization!$A$31</f>
        <v>THRD-02</v>
      </c>
      <c r="B90" s="27" t="str">
        <f>VLOOKUP($A90,Organization!$A$13:$E$67,2,0)&amp;""</f>
        <v>Do you have contractual language in place with third parties governing access to institutional data?*</v>
      </c>
      <c r="C90" s="60" t="str">
        <f>VLOOKUP($A90,Organization!$A$13:$E$67,3,0)&amp;""</f>
        <v/>
      </c>
      <c r="D90" s="43" t="str">
        <f>IF(LEFT(VLOOKUP($A90,Organization!$A$13:$E$67,5,0),21)='Auto Responses'!$A$73,'Auto Responses'!$A$74,VLOOKUP($A90,Organization!$A$13:$E$67,4,0))&amp;""</f>
        <v/>
      </c>
      <c r="E90" s="218"/>
      <c r="F90" s="39" t="str">
        <f>VLOOKUP($A90,Questions!$A$2:$W$333,20,0)&amp;""</f>
        <v>Yes</v>
      </c>
      <c r="G90" s="208"/>
      <c r="H90" s="60" t="str">
        <f>VLOOKUP($A90,Questions!$A$2:$W$333,22,0)&amp;""</f>
        <v>Critical Importance</v>
      </c>
      <c r="I90" s="208"/>
      <c r="J90" s="65" t="b">
        <v>0</v>
      </c>
      <c r="K90" s="1"/>
    </row>
    <row r="91" spans="1:11" s="38" customFormat="1" ht="48" customHeight="1" x14ac:dyDescent="0.2">
      <c r="A91" s="25" t="str">
        <f>Organization!$A$32</f>
        <v>THRD-03</v>
      </c>
      <c r="B91" s="27" t="str">
        <f>VLOOKUP($A91,Organization!$A$13:$E$67,2,0)&amp;""</f>
        <v>Do the contracts in place with these third parties address liability in the event of a data breach?*</v>
      </c>
      <c r="C91" s="60" t="str">
        <f>VLOOKUP($A91,Organization!$A$13:$E$67,3,0)&amp;""</f>
        <v/>
      </c>
      <c r="D91" s="43" t="str">
        <f>IF(LEFT(VLOOKUP($A91,Organization!$A$13:$E$67,5,0),21)='Auto Responses'!$A$73,'Auto Responses'!$A$74,VLOOKUP($A91,Organization!$A$13:$E$67,4,0))&amp;""</f>
        <v/>
      </c>
      <c r="E91" s="218"/>
      <c r="F91" s="39" t="str">
        <f>VLOOKUP($A91,Questions!$A$2:$W$333,20,0)&amp;""</f>
        <v>Yes</v>
      </c>
      <c r="G91" s="208"/>
      <c r="H91" s="60" t="str">
        <f>VLOOKUP($A91,Questions!$A$2:$W$333,22,0)&amp;""</f>
        <v>Critical Importance</v>
      </c>
      <c r="I91" s="208"/>
      <c r="J91" s="65" t="b">
        <v>0</v>
      </c>
      <c r="K91" s="1"/>
    </row>
    <row r="92" spans="1:11" s="38" customFormat="1" ht="48" customHeight="1" x14ac:dyDescent="0.2">
      <c r="A92" s="25" t="str">
        <f>Organization!$A$33</f>
        <v>THRD-04</v>
      </c>
      <c r="B92" s="27" t="str">
        <f>VLOOKUP($A92,Organization!$A$13:$E$67,2,0)&amp;""</f>
        <v>Do you have an implemented third-party management strategy?*</v>
      </c>
      <c r="C92" s="60" t="str">
        <f>VLOOKUP($A92,Organization!$A$13:$E$67,3,0)&amp;""</f>
        <v/>
      </c>
      <c r="D92" s="43" t="str">
        <f>IF(LEFT(VLOOKUP($A92,Organization!$A$13:$E$67,5,0),21)='Auto Responses'!$A$73,'Auto Responses'!$A$74,VLOOKUP($A92,Organization!$A$13:$E$67,4,0))&amp;""</f>
        <v/>
      </c>
      <c r="E92" s="218"/>
      <c r="F92" s="39" t="str">
        <f>VLOOKUP($A92,Questions!$A$2:$W$333,20,0)&amp;""</f>
        <v>Yes</v>
      </c>
      <c r="G92" s="208"/>
      <c r="H92" s="60" t="str">
        <f>VLOOKUP($A92,Questions!$A$2:$W$333,22,0)&amp;""</f>
        <v>Critical Importance</v>
      </c>
      <c r="I92" s="208"/>
      <c r="J92" s="65" t="b">
        <v>0</v>
      </c>
      <c r="K92" s="1"/>
    </row>
    <row r="93" spans="1:11" s="38" customFormat="1" ht="48" customHeight="1" x14ac:dyDescent="0.2">
      <c r="A93" s="25" t="str">
        <f>Organization!$A$34</f>
        <v>THRD-05</v>
      </c>
      <c r="B93" s="27" t="str">
        <f>VLOOKUP($A93,Organization!$A$13:$E$67,2,0)&amp;""</f>
        <v>Do you have a process and implemented procedures for managing your hardware supply chain (e.g., telecommunications equipment, export licensing, computing devices)?</v>
      </c>
      <c r="C93" s="60" t="str">
        <f>VLOOKUP($A93,Organization!$A$13:$E$67,3,0)&amp;""</f>
        <v/>
      </c>
      <c r="D93" s="43" t="str">
        <f>IF(LEFT(VLOOKUP($A93,Organization!$A$13:$E$67,5,0),21)='Auto Responses'!$A$73,'Auto Responses'!$A$74,VLOOKUP($A93,Organization!$A$13:$E$67,4,0))&amp;""</f>
        <v/>
      </c>
      <c r="E93" s="218"/>
      <c r="F93" s="39" t="str">
        <f>VLOOKUP($A93,Questions!$A$2:$W$333,20,0)&amp;""</f>
        <v>Yes</v>
      </c>
      <c r="G93" s="208"/>
      <c r="H93" s="60" t="str">
        <f>VLOOKUP($A93,Questions!$A$2:$W$333,22,0)&amp;""</f>
        <v>Standard Importance</v>
      </c>
      <c r="I93" s="208"/>
      <c r="J93" s="65" t="b">
        <v>0</v>
      </c>
      <c r="K93" s="1"/>
    </row>
    <row r="94" spans="1:11" s="1" customFormat="1" ht="37.35" customHeight="1" x14ac:dyDescent="0.2">
      <c r="A94" s="80" t="str">
        <f>VLOOKUP(LEFT($A95,4),'Auto Responses'!$N$4:$O$38,2,0)&amp;""</f>
        <v xml:space="preserve"> Change Management</v>
      </c>
      <c r="B94" s="30"/>
      <c r="C94" s="40"/>
      <c r="D94" s="40"/>
      <c r="E94" s="151" t="s">
        <v>1099</v>
      </c>
      <c r="F94" s="40"/>
      <c r="G94" s="40"/>
      <c r="H94" s="40"/>
      <c r="I94" s="40"/>
      <c r="J94" s="40"/>
    </row>
    <row r="95" spans="1:11" s="38" customFormat="1" ht="48" customHeight="1" x14ac:dyDescent="0.2">
      <c r="A95" s="25" t="str">
        <f>Organization!$A$36</f>
        <v>CHNG-01</v>
      </c>
      <c r="B95" s="27" t="str">
        <f>VLOOKUP($A95,Organization!$A$13:$E$67,2,0)&amp;""</f>
        <v>Will the institution be notified of major changes to your environment that could impact the institution's security posture?*</v>
      </c>
      <c r="C95" s="60" t="str">
        <f>VLOOKUP($A95,Organization!$A$13:$E$67,3,0)&amp;""</f>
        <v/>
      </c>
      <c r="D95" s="43" t="str">
        <f>IF(LEFT(VLOOKUP($A95,Organization!$A$13:$E$67,5,0),21)='Auto Responses'!$A$73,'Auto Responses'!$A$74,VLOOKUP($A95,Organization!$A$13:$E$67,4,0))&amp;""</f>
        <v/>
      </c>
      <c r="E95" s="218"/>
      <c r="F95" s="39" t="str">
        <f>VLOOKUP($A95,Questions!$A$2:$W$333,20,0)&amp;""</f>
        <v>Yes</v>
      </c>
      <c r="G95" s="208"/>
      <c r="H95" s="60" t="str">
        <f>VLOOKUP($A95,Questions!$A$2:$W$333,22,0)&amp;""</f>
        <v>Critical Importance</v>
      </c>
      <c r="I95" s="208"/>
      <c r="J95" s="65" t="b">
        <v>0</v>
      </c>
      <c r="K95" s="1"/>
    </row>
    <row r="96" spans="1:11" s="38" customFormat="1" ht="48" customHeight="1" x14ac:dyDescent="0.2">
      <c r="A96" s="25" t="str">
        <f>Organization!$A$37</f>
        <v>CHNG-02</v>
      </c>
      <c r="B96" s="27" t="str">
        <f>VLOOKUP($A96,Organization!$A$13:$E$67,2,0)&amp;""</f>
        <v>Does the system support client customizations from one release to another?*</v>
      </c>
      <c r="C96" s="60" t="str">
        <f>VLOOKUP($A96,Organization!$A$13:$E$67,3,0)&amp;""</f>
        <v/>
      </c>
      <c r="D96" s="43" t="str">
        <f>IF(LEFT(VLOOKUP($A96,Organization!$A$13:$E$67,5,0),21)='Auto Responses'!$A$73,'Auto Responses'!$A$74,VLOOKUP($A96,Organization!$A$13:$E$67,4,0))&amp;""</f>
        <v/>
      </c>
      <c r="E96" s="218"/>
      <c r="F96" s="39" t="str">
        <f>VLOOKUP($A96,Questions!$A$2:$W$333,20,0)&amp;""</f>
        <v>Yes</v>
      </c>
      <c r="G96" s="208"/>
      <c r="H96" s="60" t="str">
        <f>VLOOKUP($A96,Questions!$A$2:$W$333,22,0)&amp;""</f>
        <v>Critical Importance</v>
      </c>
      <c r="I96" s="208"/>
      <c r="J96" s="65" t="b">
        <v>0</v>
      </c>
      <c r="K96" s="1"/>
    </row>
    <row r="97" spans="1:11" s="38" customFormat="1" ht="48" customHeight="1" x14ac:dyDescent="0.2">
      <c r="A97" s="25" t="str">
        <f>Organization!$A$38</f>
        <v>CHNG-03</v>
      </c>
      <c r="B97" s="27" t="str">
        <f>VLOOKUP($A97,Organization!$A$13:$E$67,2,0)&amp;""</f>
        <v>Do you have an implemented system configuration management process (e.g.,secure "gold" images, etc.)?*</v>
      </c>
      <c r="C97" s="60" t="str">
        <f>VLOOKUP($A97,Organization!$A$13:$E$67,3,0)&amp;""</f>
        <v/>
      </c>
      <c r="D97" s="43" t="str">
        <f>IF(LEFT(VLOOKUP($A97,Organization!$A$13:$E$67,5,0),21)='Auto Responses'!$A$73,'Auto Responses'!$A$74,VLOOKUP($A97,Organization!$A$13:$E$67,4,0))&amp;""</f>
        <v/>
      </c>
      <c r="E97" s="218"/>
      <c r="F97" s="39" t="str">
        <f>VLOOKUP($A97,Questions!$A$2:$W$333,20,0)&amp;""</f>
        <v>Yes</v>
      </c>
      <c r="G97" s="208"/>
      <c r="H97" s="60" t="str">
        <f>VLOOKUP($A97,Questions!$A$2:$W$333,22,0)&amp;""</f>
        <v>Critical Importance</v>
      </c>
      <c r="I97" s="208"/>
      <c r="J97" s="65" t="b">
        <v>0</v>
      </c>
      <c r="K97" s="1"/>
    </row>
    <row r="98" spans="1:11" s="38" customFormat="1" ht="48" customHeight="1" x14ac:dyDescent="0.2">
      <c r="A98" s="25" t="str">
        <f>Organization!$A$39</f>
        <v>CHNG-04</v>
      </c>
      <c r="B98" s="27" t="str">
        <f>VLOOKUP($A98,Organization!$A$13:$E$67,2,0)&amp;""</f>
        <v>Do you have a documented change management process?</v>
      </c>
      <c r="C98" s="60" t="str">
        <f>VLOOKUP($A98,Organization!$A$13:$E$67,3,0)&amp;""</f>
        <v/>
      </c>
      <c r="D98" s="43" t="str">
        <f>IF(LEFT(VLOOKUP($A98,Organization!$A$13:$E$67,5,0),21)='Auto Responses'!$A$73,'Auto Responses'!$A$74,VLOOKUP($A98,Organization!$A$13:$E$67,4,0))&amp;""</f>
        <v/>
      </c>
      <c r="E98" s="218"/>
      <c r="F98" s="39" t="str">
        <f>VLOOKUP($A98,Questions!$A$2:$W$333,20,0)&amp;""</f>
        <v>Yes</v>
      </c>
      <c r="G98" s="208"/>
      <c r="H98" s="60" t="str">
        <f>VLOOKUP($A98,Questions!$A$2:$W$333,22,0)&amp;""</f>
        <v>Standard Importance</v>
      </c>
      <c r="I98" s="208"/>
      <c r="J98" s="65" t="b">
        <v>0</v>
      </c>
      <c r="K98" s="1"/>
    </row>
    <row r="99" spans="1:11" s="38" customFormat="1" ht="48" customHeight="1" x14ac:dyDescent="0.2">
      <c r="A99" s="25" t="str">
        <f>Organization!$A$40</f>
        <v>CHNG-05</v>
      </c>
      <c r="B99" s="27" t="str">
        <f>VLOOKUP($A99,Organization!$A$13:$E$67,2,0)&amp;""</f>
        <v>Does your change management process minimally include authorization, impact analysis, testing, and validation before moving changes to production?</v>
      </c>
      <c r="C99" s="60" t="str">
        <f>VLOOKUP($A99,Organization!$A$13:$E$67,3,0)&amp;""</f>
        <v/>
      </c>
      <c r="D99" s="43" t="str">
        <f>IF(LEFT(VLOOKUP($A99,Organization!$A$13:$E$67,5,0),21)='Auto Responses'!$A$73,'Auto Responses'!$A$74,VLOOKUP($A99,Organization!$A$13:$E$67,4,0))&amp;""</f>
        <v/>
      </c>
      <c r="E99" s="218"/>
      <c r="F99" s="39" t="str">
        <f>VLOOKUP($A99,Questions!$A$2:$W$333,20,0)&amp;""</f>
        <v>Yes</v>
      </c>
      <c r="G99" s="208"/>
      <c r="H99" s="60" t="str">
        <f>VLOOKUP($A99,Questions!$A$2:$W$333,22,0)&amp;""</f>
        <v>Standard Importance</v>
      </c>
      <c r="I99" s="208"/>
      <c r="J99" s="65" t="b">
        <v>0</v>
      </c>
      <c r="K99" s="1"/>
    </row>
    <row r="100" spans="1:11" s="38" customFormat="1" ht="48" customHeight="1" x14ac:dyDescent="0.2">
      <c r="A100" s="25" t="str">
        <f>Organization!$A$41</f>
        <v>CHNG-06</v>
      </c>
      <c r="B100" s="27" t="str">
        <f>VLOOKUP($A100,Organization!$A$13:$E$67,2,0)&amp;""</f>
        <v>Does your change management process verify that all required third-party libraries and dependencies are still supported with each major change?</v>
      </c>
      <c r="C100" s="60" t="str">
        <f>VLOOKUP($A100,Organization!$A$13:$E$67,3,0)&amp;""</f>
        <v/>
      </c>
      <c r="D100" s="43" t="str">
        <f>IF(LEFT(VLOOKUP($A100,Organization!$A$13:$E$67,5,0),21)='Auto Responses'!$A$73,'Auto Responses'!$A$74,VLOOKUP($A100,Organization!$A$13:$E$67,4,0))&amp;""</f>
        <v/>
      </c>
      <c r="E100" s="218"/>
      <c r="F100" s="39" t="str">
        <f>VLOOKUP($A100,Questions!$A$2:$W$333,20,0)&amp;""</f>
        <v>Yes</v>
      </c>
      <c r="G100" s="208"/>
      <c r="H100" s="60" t="str">
        <f>VLOOKUP($A100,Questions!$A$2:$W$333,22,0)&amp;""</f>
        <v>Standard Importance</v>
      </c>
      <c r="I100" s="208"/>
      <c r="J100" s="65" t="b">
        <v>0</v>
      </c>
      <c r="K100" s="1"/>
    </row>
    <row r="101" spans="1:11" s="38" customFormat="1" ht="48" customHeight="1" x14ac:dyDescent="0.2">
      <c r="A101" s="25" t="str">
        <f>Organization!$A$42</f>
        <v>CHNG-07</v>
      </c>
      <c r="B101" s="27" t="str">
        <f>VLOOKUP($A101,Organization!$A$13:$E$67,2,0)&amp;""</f>
        <v>Do you have policy and procedure, currently implemented, managing how critical patches are applied to all systems and applications?</v>
      </c>
      <c r="C101" s="60" t="str">
        <f>VLOOKUP($A101,Organization!$A$13:$E$67,3,0)&amp;""</f>
        <v/>
      </c>
      <c r="D101" s="43" t="str">
        <f>IF(LEFT(VLOOKUP($A101,Organization!$A$13:$E$67,5,0),21)='Auto Responses'!$A$73,'Auto Responses'!$A$74,VLOOKUP($A101,Organization!$A$13:$E$67,4,0))&amp;""</f>
        <v/>
      </c>
      <c r="E101" s="218"/>
      <c r="F101" s="39" t="str">
        <f>VLOOKUP($A101,Questions!$A$2:$W$333,20,0)&amp;""</f>
        <v>Yes</v>
      </c>
      <c r="G101" s="208"/>
      <c r="H101" s="60" t="str">
        <f>VLOOKUP($A101,Questions!$A$2:$W$333,22,0)&amp;""</f>
        <v>Standard Importance</v>
      </c>
      <c r="I101" s="208"/>
      <c r="J101" s="65" t="b">
        <v>0</v>
      </c>
      <c r="K101" s="1"/>
    </row>
    <row r="102" spans="1:11" s="38" customFormat="1" ht="48" customHeight="1" x14ac:dyDescent="0.2">
      <c r="A102" s="25" t="str">
        <f>Organization!$A$43</f>
        <v>CHNG-08</v>
      </c>
      <c r="B102" s="27" t="str">
        <f>VLOOKUP($A102,Organization!$A$13:$E$67,2,0)&amp;""</f>
        <v>Have you implemented policies and procedures that guide how security risks are mitigated until patches can be applied?</v>
      </c>
      <c r="C102" s="60" t="str">
        <f>VLOOKUP($A102,Organization!$A$13:$E$67,3,0)&amp;""</f>
        <v/>
      </c>
      <c r="D102" s="43" t="str">
        <f>IF(LEFT(VLOOKUP($A102,Organization!$A$13:$E$67,5,0),21)='Auto Responses'!$A$73,'Auto Responses'!$A$74,VLOOKUP($A102,Organization!$A$13:$E$67,4,0))&amp;""</f>
        <v/>
      </c>
      <c r="E102" s="218"/>
      <c r="F102" s="39" t="str">
        <f>VLOOKUP($A102,Questions!$A$2:$W$333,20,0)&amp;""</f>
        <v>Yes</v>
      </c>
      <c r="G102" s="208"/>
      <c r="H102" s="60" t="str">
        <f>VLOOKUP($A102,Questions!$A$2:$W$333,22,0)&amp;""</f>
        <v>Standard Importance</v>
      </c>
      <c r="I102" s="208"/>
      <c r="J102" s="65" t="b">
        <v>0</v>
      </c>
      <c r="K102" s="1"/>
    </row>
    <row r="103" spans="1:11" s="38" customFormat="1" ht="48" customHeight="1" x14ac:dyDescent="0.2">
      <c r="A103" s="25" t="str">
        <f>Organization!$A$44</f>
        <v>CHNG-09</v>
      </c>
      <c r="B103" s="27" t="str">
        <f>VLOOKUP($A103,Organization!$A$13:$E$67,2,0)&amp;""</f>
        <v>Do clients have the option to not participate in or postpone an upgrade to a new release?</v>
      </c>
      <c r="C103" s="60" t="str">
        <f>VLOOKUP($A103,Organization!$A$13:$E$67,3,0)&amp;""</f>
        <v/>
      </c>
      <c r="D103" s="43" t="str">
        <f>IF(LEFT(VLOOKUP($A103,Organization!$A$13:$E$67,5,0),21)='Auto Responses'!$A$73,'Auto Responses'!$A$74,VLOOKUP($A103,Organization!$A$13:$E$67,4,0))&amp;""</f>
        <v/>
      </c>
      <c r="E103" s="218"/>
      <c r="F103" s="39" t="str">
        <f>VLOOKUP($A103,Questions!$A$2:$W$333,20,0)&amp;""</f>
        <v>Yes</v>
      </c>
      <c r="G103" s="208"/>
      <c r="H103" s="60" t="str">
        <f>VLOOKUP($A103,Questions!$A$2:$W$333,22,0)&amp;""</f>
        <v>Minor Importance</v>
      </c>
      <c r="I103" s="208"/>
      <c r="J103" s="65" t="b">
        <v>0</v>
      </c>
      <c r="K103" s="1"/>
    </row>
    <row r="104" spans="1:11" s="38" customFormat="1" ht="48" customHeight="1" x14ac:dyDescent="0.2">
      <c r="A104" s="25" t="str">
        <f>Organization!$A$45</f>
        <v>CHNG-10</v>
      </c>
      <c r="B104" s="27" t="str">
        <f>VLOOKUP($A104,Organization!$A$13:$E$67,2,0)&amp;""</f>
        <v>Do you have a fully implemented solution support strategy that defines how many concurrent versions you support?</v>
      </c>
      <c r="C104" s="60" t="str">
        <f>VLOOKUP($A104,Organization!$A$13:$E$67,3,0)&amp;""</f>
        <v/>
      </c>
      <c r="D104" s="43" t="str">
        <f>IF(LEFT(VLOOKUP($A104,Organization!$A$13:$E$67,5,0),21)='Auto Responses'!$A$73,'Auto Responses'!$A$74,VLOOKUP($A104,Organization!$A$13:$E$67,4,0))&amp;""</f>
        <v/>
      </c>
      <c r="E104" s="218"/>
      <c r="F104" s="39" t="str">
        <f>VLOOKUP($A104,Questions!$A$2:$W$333,20,0)&amp;""</f>
        <v>Yes</v>
      </c>
      <c r="G104" s="208"/>
      <c r="H104" s="60" t="str">
        <f>VLOOKUP($A104,Questions!$A$2:$W$333,22,0)&amp;""</f>
        <v>Minor Importance</v>
      </c>
      <c r="I104" s="208"/>
      <c r="J104" s="65" t="b">
        <v>0</v>
      </c>
      <c r="K104" s="1"/>
    </row>
    <row r="105" spans="1:11" s="38" customFormat="1" ht="48" customHeight="1" x14ac:dyDescent="0.2">
      <c r="A105" s="25" t="str">
        <f>Organization!$A$46</f>
        <v>CHNG-11</v>
      </c>
      <c r="B105" s="27" t="str">
        <f>VLOOKUP($A105,Organization!$A$13:$E$67,2,0)&amp;""</f>
        <v>Do you have a release schedule for product updates?</v>
      </c>
      <c r="C105" s="60" t="str">
        <f>VLOOKUP($A105,Organization!$A$13:$E$67,3,0)&amp;""</f>
        <v/>
      </c>
      <c r="D105" s="43" t="str">
        <f>IF(LEFT(VLOOKUP($A105,Organization!$A$13:$E$67,5,0),21)='Auto Responses'!$A$73,'Auto Responses'!$A$74,VLOOKUP($A105,Organization!$A$13:$E$67,4,0))&amp;""</f>
        <v/>
      </c>
      <c r="E105" s="218"/>
      <c r="F105" s="39" t="str">
        <f>VLOOKUP($A105,Questions!$A$2:$W$333,20,0)&amp;""</f>
        <v>Yes</v>
      </c>
      <c r="G105" s="208"/>
      <c r="H105" s="60" t="str">
        <f>VLOOKUP($A105,Questions!$A$2:$W$333,22,0)&amp;""</f>
        <v>Minor Importance</v>
      </c>
      <c r="I105" s="208"/>
      <c r="J105" s="65" t="b">
        <v>0</v>
      </c>
      <c r="K105" s="1"/>
    </row>
    <row r="106" spans="1:11" s="38" customFormat="1" ht="48" customHeight="1" x14ac:dyDescent="0.2">
      <c r="A106" s="25" t="str">
        <f>Organization!$A$47</f>
        <v>CHNG-12</v>
      </c>
      <c r="B106" s="27" t="str">
        <f>VLOOKUP($A106,Organization!$A$13:$E$67,2,0)&amp;""</f>
        <v>Do you have a technology roadmap, for at least the next two years, for enhancements and bug fixes for the solution being assessed?</v>
      </c>
      <c r="C106" s="60" t="str">
        <f>VLOOKUP($A106,Organization!$A$13:$E$67,3,0)&amp;""</f>
        <v/>
      </c>
      <c r="D106" s="43" t="str">
        <f>IF(LEFT(VLOOKUP($A106,Organization!$A$13:$E$67,5,0),21)='Auto Responses'!$A$73,'Auto Responses'!$A$74,VLOOKUP($A106,Organization!$A$13:$E$67,4,0))&amp;""</f>
        <v/>
      </c>
      <c r="E106" s="218"/>
      <c r="F106" s="39" t="str">
        <f>VLOOKUP($A106,Questions!$A$2:$W$333,20,0)&amp;""</f>
        <v>Yes</v>
      </c>
      <c r="G106" s="208"/>
      <c r="H106" s="60" t="str">
        <f>VLOOKUP($A106,Questions!$A$2:$W$333,22,0)&amp;""</f>
        <v>Minor Importance</v>
      </c>
      <c r="I106" s="208"/>
      <c r="J106" s="65" t="b">
        <v>0</v>
      </c>
      <c r="K106" s="1"/>
    </row>
    <row r="107" spans="1:11" s="38" customFormat="1" ht="48" customHeight="1" x14ac:dyDescent="0.2">
      <c r="A107" s="25" t="str">
        <f>Organization!$A$48</f>
        <v>CHNG-13</v>
      </c>
      <c r="B107" s="27" t="str">
        <f>VLOOKUP($A107,Organization!$A$13:$E$67,2,0)&amp;""</f>
        <v>Can solution updates be completed without institutional involvement (i.e., technically or organizationally)?</v>
      </c>
      <c r="C107" s="60" t="str">
        <f>VLOOKUP($A107,Organization!$A$13:$E$67,3,0)&amp;""</f>
        <v/>
      </c>
      <c r="D107" s="43" t="str">
        <f>IF(LEFT(VLOOKUP($A107,Organization!$A$13:$E$67,5,0),21)='Auto Responses'!$A$73,'Auto Responses'!$A$74,VLOOKUP($A107,Organization!$A$13:$E$67,4,0))&amp;""</f>
        <v/>
      </c>
      <c r="E107" s="218"/>
      <c r="F107" s="39" t="str">
        <f>VLOOKUP($A107,Questions!$A$2:$W$333,20,0)&amp;""</f>
        <v>Yes</v>
      </c>
      <c r="G107" s="208"/>
      <c r="H107" s="60" t="str">
        <f>VLOOKUP($A107,Questions!$A$2:$W$333,22,0)&amp;""</f>
        <v>Minor Importance</v>
      </c>
      <c r="I107" s="208"/>
      <c r="J107" s="65" t="b">
        <v>0</v>
      </c>
      <c r="K107" s="1"/>
    </row>
    <row r="108" spans="1:11" s="38" customFormat="1" ht="48" customHeight="1" x14ac:dyDescent="0.2">
      <c r="A108" s="25" t="str">
        <f>Organization!$A$49</f>
        <v>CHNG-14</v>
      </c>
      <c r="B108" s="27" t="str">
        <f>VLOOKUP($A108,Organization!$A$13:$E$67,2,0)&amp;""</f>
        <v>Are upgrades or system changes installed during off-peak hours or in a manner that does not impact the customer?</v>
      </c>
      <c r="C108" s="60" t="str">
        <f>VLOOKUP($A108,Organization!$A$13:$E$67,3,0)&amp;""</f>
        <v/>
      </c>
      <c r="D108" s="43" t="str">
        <f>IF(LEFT(VLOOKUP($A108,Organization!$A$13:$E$67,5,0),21)='Auto Responses'!$A$73,'Auto Responses'!$A$74,VLOOKUP($A108,Organization!$A$13:$E$67,4,0))&amp;""</f>
        <v/>
      </c>
      <c r="E108" s="218"/>
      <c r="F108" s="39" t="str">
        <f>VLOOKUP($A108,Questions!$A$2:$W$333,20,0)&amp;""</f>
        <v>Yes</v>
      </c>
      <c r="G108" s="208"/>
      <c r="H108" s="60" t="str">
        <f>VLOOKUP($A108,Questions!$A$2:$W$333,22,0)&amp;""</f>
        <v>Minor Importance</v>
      </c>
      <c r="I108" s="208"/>
      <c r="J108" s="65" t="b">
        <v>0</v>
      </c>
      <c r="K108" s="1"/>
    </row>
    <row r="109" spans="1:11" s="38" customFormat="1" ht="48" customHeight="1" x14ac:dyDescent="0.2">
      <c r="A109" s="25" t="str">
        <f>Organization!$A$50</f>
        <v>CHNG-15</v>
      </c>
      <c r="B109" s="27" t="str">
        <f>VLOOKUP($A109,Organization!$A$13:$E$67,2,0)&amp;""</f>
        <v>Do procedures exist to provide that emergency changes are documented and authorized (including after-the-fact approval)?</v>
      </c>
      <c r="C109" s="60" t="str">
        <f>VLOOKUP($A109,Organization!$A$13:$E$67,3,0)&amp;""</f>
        <v/>
      </c>
      <c r="D109" s="43" t="str">
        <f>IF(LEFT(VLOOKUP($A109,Organization!$A$13:$E$67,5,0),21)='Auto Responses'!$A$73,'Auto Responses'!$A$74,VLOOKUP($A109,Organization!$A$13:$E$67,4,0))&amp;""</f>
        <v/>
      </c>
      <c r="E109" s="218"/>
      <c r="F109" s="39" t="str">
        <f>VLOOKUP($A109,Questions!$A$2:$W$333,20,0)&amp;""</f>
        <v>Yes</v>
      </c>
      <c r="G109" s="208"/>
      <c r="H109" s="60" t="str">
        <f>VLOOKUP($A109,Questions!$A$2:$W$333,22,0)&amp;""</f>
        <v>Minor Importance</v>
      </c>
      <c r="I109" s="208"/>
      <c r="J109" s="65" t="b">
        <v>0</v>
      </c>
      <c r="K109" s="1"/>
    </row>
    <row r="110" spans="1:11" s="38" customFormat="1" ht="48" customHeight="1" x14ac:dyDescent="0.2">
      <c r="A110" s="25" t="str">
        <f>Organization!$A$51</f>
        <v>CHNG-16</v>
      </c>
      <c r="B110" s="27" t="str">
        <f>VLOOKUP($A110,Organization!$A$13:$E$67,2,0)&amp;""</f>
        <v>Do you have a systems management and configuration strategy that encompasses servers, appliances, cloud services, applications, and mobile devices (company and employee owned)?</v>
      </c>
      <c r="C110" s="60" t="str">
        <f>VLOOKUP($A110,Organization!$A$13:$E$67,3,0)&amp;""</f>
        <v/>
      </c>
      <c r="D110" s="43" t="str">
        <f>IF(LEFT(VLOOKUP($A110,Organization!$A$13:$E$67,5,0),21)='Auto Responses'!$A$73,'Auto Responses'!$A$74,VLOOKUP($A110,Organization!$A$13:$E$67,4,0))&amp;""</f>
        <v/>
      </c>
      <c r="E110" s="218"/>
      <c r="F110" s="39" t="str">
        <f>VLOOKUP($A110,Questions!$A$2:$W$333,20,0)&amp;""</f>
        <v>Yes</v>
      </c>
      <c r="G110" s="208"/>
      <c r="H110" s="60" t="str">
        <f>VLOOKUP($A110,Questions!$A$2:$W$333,22,0)&amp;""</f>
        <v>Minor Importance</v>
      </c>
      <c r="I110" s="208"/>
      <c r="J110" s="65" t="b">
        <v>0</v>
      </c>
      <c r="K110" s="1"/>
    </row>
    <row r="111" spans="1:11" s="1" customFormat="1" ht="37.35" customHeight="1" x14ac:dyDescent="0.2">
      <c r="A111" s="80" t="str">
        <f>VLOOKUP(LEFT($A112,4),'Auto Responses'!$N$4:$O$38,2,0)&amp;""</f>
        <v xml:space="preserve"> Policies, Processes, and Procedures</v>
      </c>
      <c r="B111" s="30"/>
      <c r="C111" s="40"/>
      <c r="D111" s="40"/>
      <c r="E111" s="151" t="s">
        <v>1099</v>
      </c>
      <c r="F111" s="40"/>
      <c r="G111" s="40"/>
      <c r="H111" s="40"/>
      <c r="I111" s="40"/>
      <c r="J111" s="40"/>
    </row>
    <row r="112" spans="1:11" s="38" customFormat="1" ht="48" customHeight="1" x14ac:dyDescent="0.2">
      <c r="A112" s="25" t="str">
        <f>Organization!$A$53</f>
        <v>PPPR-01</v>
      </c>
      <c r="B112" s="27" t="str">
        <f>VLOOKUP($A112,Organization!$A$13:$E$67,2,0)&amp;""</f>
        <v>Do you have a documented patch management process?*</v>
      </c>
      <c r="C112" s="60" t="str">
        <f>VLOOKUP($A112,Organization!$A$13:$E$67,3,0)&amp;""</f>
        <v/>
      </c>
      <c r="D112" s="43" t="str">
        <f>IF(LEFT(VLOOKUP($A112,Organization!$A$13:$E$67,5,0),21)='Auto Responses'!$A$73,'Auto Responses'!$A$74,VLOOKUP($A112,Organization!$A$13:$E$67,4,0))&amp;""</f>
        <v/>
      </c>
      <c r="E112" s="218"/>
      <c r="F112" s="39" t="str">
        <f>VLOOKUP($A112,Questions!$A$2:$W$333,20,0)&amp;""</f>
        <v>Yes</v>
      </c>
      <c r="G112" s="208"/>
      <c r="H112" s="60" t="str">
        <f>VLOOKUP($A112,Questions!$A$2:$W$333,22,0)&amp;""</f>
        <v>Critical Importance</v>
      </c>
      <c r="I112" s="208"/>
      <c r="J112" s="65" t="b">
        <v>0</v>
      </c>
      <c r="K112" s="1"/>
    </row>
    <row r="113" spans="1:11" s="38" customFormat="1" ht="48" customHeight="1" x14ac:dyDescent="0.2">
      <c r="A113" s="25" t="str">
        <f>Organization!$A$54</f>
        <v>PPPR-02</v>
      </c>
      <c r="B113" s="27" t="str">
        <f>VLOOKUP($A113,Organization!$A$13:$E$67,2,0)&amp;""</f>
        <v>Can your organization comply with institutional policies on privacy and data protection with regard to users of institutional systems, if required?*</v>
      </c>
      <c r="C113" s="60" t="str">
        <f>VLOOKUP($A113,Organization!$A$13:$E$67,3,0)&amp;""</f>
        <v/>
      </c>
      <c r="D113" s="43" t="str">
        <f>IF(LEFT(VLOOKUP($A113,Organization!$A$13:$E$67,5,0),21)='Auto Responses'!$A$73,'Auto Responses'!$A$74,VLOOKUP($A113,Organization!$A$13:$E$67,4,0))&amp;""</f>
        <v/>
      </c>
      <c r="E113" s="218"/>
      <c r="F113" s="39" t="str">
        <f>VLOOKUP($A113,Questions!$A$2:$W$333,20,0)&amp;""</f>
        <v>Yes</v>
      </c>
      <c r="G113" s="208"/>
      <c r="H113" s="60" t="str">
        <f>VLOOKUP($A113,Questions!$A$2:$W$333,22,0)&amp;""</f>
        <v>Critical Importance</v>
      </c>
      <c r="I113" s="208"/>
      <c r="J113" s="65" t="b">
        <v>0</v>
      </c>
      <c r="K113" s="1"/>
    </row>
    <row r="114" spans="1:11" s="38" customFormat="1" ht="48" customHeight="1" x14ac:dyDescent="0.2">
      <c r="A114" s="25" t="str">
        <f>Organization!$A$55</f>
        <v>PPPR-03</v>
      </c>
      <c r="B114" s="27" t="str">
        <f>VLOOKUP($A114,Organization!$A$13:$E$67,2,0)&amp;""</f>
        <v>Is your company subject to the institution's geographic region's laws and regulations?*</v>
      </c>
      <c r="C114" s="60" t="str">
        <f>VLOOKUP($A114,Organization!$A$13:$E$67,3,0)&amp;""</f>
        <v/>
      </c>
      <c r="D114" s="43" t="str">
        <f>IF(LEFT(VLOOKUP($A114,Organization!$A$13:$E$67,5,0),21)='Auto Responses'!$A$73,'Auto Responses'!$A$74,VLOOKUP($A114,Organization!$A$13:$E$67,4,0))&amp;""</f>
        <v/>
      </c>
      <c r="E114" s="218"/>
      <c r="F114" s="39" t="str">
        <f>VLOOKUP($A114,Questions!$A$2:$W$333,20,0)&amp;""</f>
        <v>Yes</v>
      </c>
      <c r="G114" s="208"/>
      <c r="H114" s="60" t="str">
        <f>VLOOKUP($A114,Questions!$A$2:$W$333,22,0)&amp;""</f>
        <v>Critical Importance</v>
      </c>
      <c r="I114" s="208"/>
      <c r="J114" s="65" t="b">
        <v>0</v>
      </c>
      <c r="K114" s="1"/>
    </row>
    <row r="115" spans="1:11" s="38" customFormat="1" ht="48" customHeight="1" x14ac:dyDescent="0.2">
      <c r="A115" s="25" t="str">
        <f>Organization!$A$56</f>
        <v>PPPR-04</v>
      </c>
      <c r="B115" s="27" t="str">
        <f>VLOOKUP($A115,Organization!$A$13:$E$67,2,0)&amp;""</f>
        <v>Can you accommodate encryption requirements using open standards?</v>
      </c>
      <c r="C115" s="60" t="str">
        <f>VLOOKUP($A115,Organization!$A$13:$E$67,3,0)&amp;""</f>
        <v/>
      </c>
      <c r="D115" s="43" t="str">
        <f>IF(LEFT(VLOOKUP($A115,Organization!$A$13:$E$67,5,0),21)='Auto Responses'!$A$73,'Auto Responses'!$A$74,VLOOKUP($A115,Organization!$A$13:$E$67,4,0))&amp;""</f>
        <v/>
      </c>
      <c r="E115" s="218"/>
      <c r="F115" s="39" t="str">
        <f>VLOOKUP($A115,Questions!$A$2:$W$333,20,0)&amp;""</f>
        <v>Yes</v>
      </c>
      <c r="G115" s="208"/>
      <c r="H115" s="60" t="str">
        <f>VLOOKUP($A115,Questions!$A$2:$W$333,22,0)&amp;""</f>
        <v>Standard Importance</v>
      </c>
      <c r="I115" s="208"/>
      <c r="J115" s="65" t="b">
        <v>0</v>
      </c>
      <c r="K115" s="1"/>
    </row>
    <row r="116" spans="1:11" s="38" customFormat="1" ht="48" customHeight="1" x14ac:dyDescent="0.2">
      <c r="A116" s="25" t="str">
        <f>Organization!$A$57</f>
        <v>PPPR-05</v>
      </c>
      <c r="B116" s="27" t="str">
        <f>VLOOKUP($A116,Organization!$A$13:$E$67,2,0)&amp;""</f>
        <v>Do you have a documented systems development life cycle (SDLC)?</v>
      </c>
      <c r="C116" s="60" t="str">
        <f>VLOOKUP($A116,Organization!$A$13:$E$67,3,0)&amp;""</f>
        <v/>
      </c>
      <c r="D116" s="43" t="str">
        <f>IF(LEFT(VLOOKUP($A116,Organization!$A$13:$E$67,5,0),21)='Auto Responses'!$A$73,'Auto Responses'!$A$74,VLOOKUP($A116,Organization!$A$13:$E$67,4,0))&amp;""</f>
        <v/>
      </c>
      <c r="E116" s="218"/>
      <c r="F116" s="39" t="str">
        <f>VLOOKUP($A116,Questions!$A$2:$W$333,20,0)&amp;""</f>
        <v>Yes</v>
      </c>
      <c r="G116" s="208"/>
      <c r="H116" s="60" t="str">
        <f>VLOOKUP($A116,Questions!$A$2:$W$333,22,0)&amp;""</f>
        <v>Standard Importance</v>
      </c>
      <c r="I116" s="208"/>
      <c r="J116" s="65" t="b">
        <v>0</v>
      </c>
      <c r="K116" s="1"/>
    </row>
    <row r="117" spans="1:11" s="38" customFormat="1" ht="48" customHeight="1" x14ac:dyDescent="0.2">
      <c r="A117" s="25" t="str">
        <f>Organization!$A$58</f>
        <v>PPPR-06</v>
      </c>
      <c r="B117" s="27" t="str">
        <f>VLOOKUP($A117,Organization!$A$13:$E$67,2,0)&amp;""</f>
        <v>Do you perform background screenings or multi-state background checks on all employees prior to their first day of work?</v>
      </c>
      <c r="C117" s="60" t="str">
        <f>VLOOKUP($A117,Organization!$A$13:$E$67,3,0)&amp;""</f>
        <v/>
      </c>
      <c r="D117" s="43" t="str">
        <f>IF(LEFT(VLOOKUP($A117,Organization!$A$13:$E$67,5,0),21)='Auto Responses'!$A$73,'Auto Responses'!$A$74,VLOOKUP($A117,Organization!$A$13:$E$67,4,0))&amp;""</f>
        <v/>
      </c>
      <c r="E117" s="218"/>
      <c r="F117" s="39" t="str">
        <f>VLOOKUP($A117,Questions!$A$2:$W$333,20,0)&amp;""</f>
        <v>Yes</v>
      </c>
      <c r="G117" s="208"/>
      <c r="H117" s="60" t="str">
        <f>VLOOKUP($A117,Questions!$A$2:$W$333,22,0)&amp;""</f>
        <v>Standard Importance</v>
      </c>
      <c r="I117" s="208"/>
      <c r="J117" s="65" t="b">
        <v>0</v>
      </c>
      <c r="K117" s="1"/>
    </row>
    <row r="118" spans="1:11" s="38" customFormat="1" ht="48" customHeight="1" x14ac:dyDescent="0.2">
      <c r="A118" s="25" t="str">
        <f>Organization!$A$59</f>
        <v>PPPR-07</v>
      </c>
      <c r="B118" s="27" t="str">
        <f>VLOOKUP($A118,Organization!$A$13:$E$67,2,0)&amp;""</f>
        <v>Do you require new employees to fill out agreements and review policies?</v>
      </c>
      <c r="C118" s="60" t="str">
        <f>VLOOKUP($A118,Organization!$A$13:$E$67,3,0)&amp;""</f>
        <v/>
      </c>
      <c r="D118" s="43" t="str">
        <f>IF(LEFT(VLOOKUP($A118,Organization!$A$13:$E$67,5,0),21)='Auto Responses'!$A$73,'Auto Responses'!$A$74,VLOOKUP($A118,Organization!$A$13:$E$67,4,0))&amp;""</f>
        <v/>
      </c>
      <c r="E118" s="218"/>
      <c r="F118" s="39" t="str">
        <f>VLOOKUP($A118,Questions!$A$2:$W$333,20,0)&amp;""</f>
        <v>Yes</v>
      </c>
      <c r="G118" s="208"/>
      <c r="H118" s="60" t="str">
        <f>VLOOKUP($A118,Questions!$A$2:$W$333,22,0)&amp;""</f>
        <v>Standard Importance</v>
      </c>
      <c r="I118" s="208"/>
      <c r="J118" s="65" t="b">
        <v>0</v>
      </c>
      <c r="K118" s="1"/>
    </row>
    <row r="119" spans="1:11" s="38" customFormat="1" ht="48" customHeight="1" x14ac:dyDescent="0.2">
      <c r="A119" s="25" t="str">
        <f>Organization!$A$60</f>
        <v>PPPR-08</v>
      </c>
      <c r="B119" s="27" t="str">
        <f>VLOOKUP($A119,Organization!$A$13:$E$67,2,0)&amp;""</f>
        <v>Do you have a documented information security policy?</v>
      </c>
      <c r="C119" s="60" t="str">
        <f>VLOOKUP($A119,Organization!$A$13:$E$67,3,0)&amp;""</f>
        <v/>
      </c>
      <c r="D119" s="43" t="str">
        <f>IF(LEFT(VLOOKUP($A119,Organization!$A$13:$E$67,5,0),21)='Auto Responses'!$A$73,'Auto Responses'!$A$74,VLOOKUP($A119,Organization!$A$13:$E$67,4,0))&amp;""</f>
        <v/>
      </c>
      <c r="E119" s="218"/>
      <c r="F119" s="39" t="str">
        <f>VLOOKUP($A119,Questions!$A$2:$W$333,20,0)&amp;""</f>
        <v>Yes</v>
      </c>
      <c r="G119" s="208"/>
      <c r="H119" s="60" t="str">
        <f>VLOOKUP($A119,Questions!$A$2:$W$333,22,0)&amp;""</f>
        <v>Standard Importance</v>
      </c>
      <c r="I119" s="208"/>
      <c r="J119" s="65" t="b">
        <v>0</v>
      </c>
      <c r="K119" s="1"/>
    </row>
    <row r="120" spans="1:11" s="38" customFormat="1" ht="48" customHeight="1" x14ac:dyDescent="0.2">
      <c r="A120" s="25" t="str">
        <f>Organization!$A$61</f>
        <v>PPPR-09</v>
      </c>
      <c r="B120" s="27" t="str">
        <f>VLOOKUP($A120,Organization!$A$13:$E$67,2,0)&amp;""</f>
        <v>Are information security principles designed into the product lifecycle?</v>
      </c>
      <c r="C120" s="60" t="str">
        <f>VLOOKUP($A120,Organization!$A$13:$E$67,3,0)&amp;""</f>
        <v/>
      </c>
      <c r="D120" s="43" t="str">
        <f>IF(LEFT(VLOOKUP($A120,Organization!$A$13:$E$67,5,0),21)='Auto Responses'!$A$73,'Auto Responses'!$A$74,VLOOKUP($A120,Organization!$A$13:$E$67,4,0))&amp;""</f>
        <v/>
      </c>
      <c r="E120" s="218"/>
      <c r="F120" s="39" t="str">
        <f>VLOOKUP($A120,Questions!$A$2:$W$333,20,0)&amp;""</f>
        <v>Yes</v>
      </c>
      <c r="G120" s="208"/>
      <c r="H120" s="60" t="str">
        <f>VLOOKUP($A120,Questions!$A$2:$W$333,22,0)&amp;""</f>
        <v>Minor Importance</v>
      </c>
      <c r="I120" s="208"/>
      <c r="J120" s="65" t="b">
        <v>0</v>
      </c>
      <c r="K120" s="1"/>
    </row>
    <row r="121" spans="1:11" s="38" customFormat="1" ht="48" customHeight="1" x14ac:dyDescent="0.2">
      <c r="A121" s="25" t="str">
        <f>Organization!$A$62</f>
        <v>PPPR-10</v>
      </c>
      <c r="B121" s="27" t="str">
        <f>VLOOKUP($A121,Organization!$A$13:$E$67,2,0)&amp;""</f>
        <v>Will you comply with applicable breach notification laws?</v>
      </c>
      <c r="C121" s="60" t="str">
        <f>VLOOKUP($A121,Organization!$A$13:$E$67,3,0)&amp;""</f>
        <v/>
      </c>
      <c r="D121" s="43" t="str">
        <f>IF(LEFT(VLOOKUP($A121,Organization!$A$13:$E$67,5,0),21)='Auto Responses'!$A$73,'Auto Responses'!$A$74,VLOOKUP($A121,Organization!$A$13:$E$67,4,0))&amp;""</f>
        <v/>
      </c>
      <c r="E121" s="218"/>
      <c r="F121" s="39" t="str">
        <f>VLOOKUP($A121,Questions!$A$2:$W$333,20,0)&amp;""</f>
        <v>Yes</v>
      </c>
      <c r="G121" s="208"/>
      <c r="H121" s="60" t="str">
        <f>VLOOKUP($A121,Questions!$A$2:$W$333,22,0)&amp;""</f>
        <v>Minor Importance</v>
      </c>
      <c r="I121" s="208"/>
      <c r="J121" s="65" t="b">
        <v>0</v>
      </c>
      <c r="K121" s="1"/>
    </row>
    <row r="122" spans="1:11" s="38" customFormat="1" ht="48" customHeight="1" x14ac:dyDescent="0.2">
      <c r="A122" s="25" t="str">
        <f>Organization!$A$63</f>
        <v>PPPR-11</v>
      </c>
      <c r="B122" s="27" t="str">
        <f>VLOOKUP($A122,Organization!$A$13:$E$67,2,0)&amp;""</f>
        <v>Do you have an information security awareness program?</v>
      </c>
      <c r="C122" s="60" t="str">
        <f>VLOOKUP($A122,Organization!$A$13:$E$67,3,0)&amp;""</f>
        <v/>
      </c>
      <c r="D122" s="43" t="str">
        <f>IF(LEFT(VLOOKUP($A122,Organization!$A$13:$E$67,5,0),21)='Auto Responses'!$A$73,'Auto Responses'!$A$74,VLOOKUP($A122,Organization!$A$13:$E$67,4,0))&amp;""</f>
        <v/>
      </c>
      <c r="E122" s="218"/>
      <c r="F122" s="39" t="str">
        <f>VLOOKUP($A122,Questions!$A$2:$W$333,20,0)&amp;""</f>
        <v>Yes</v>
      </c>
      <c r="G122" s="208"/>
      <c r="H122" s="60" t="str">
        <f>VLOOKUP($A122,Questions!$A$2:$W$333,22,0)&amp;""</f>
        <v>Minor Importance</v>
      </c>
      <c r="I122" s="208"/>
      <c r="J122" s="65" t="b">
        <v>0</v>
      </c>
      <c r="K122" s="1"/>
    </row>
    <row r="123" spans="1:11" s="38" customFormat="1" ht="48" customHeight="1" x14ac:dyDescent="0.2">
      <c r="A123" s="25" t="str">
        <f>Organization!$A$64</f>
        <v>PPPR-12</v>
      </c>
      <c r="B123" s="27" t="str">
        <f>VLOOKUP($A123,Organization!$A$13:$E$67,2,0)&amp;""</f>
        <v>Is security awareness training mandatory for all employees?</v>
      </c>
      <c r="C123" s="60" t="str">
        <f>VLOOKUP($A123,Organization!$A$13:$E$67,3,0)&amp;""</f>
        <v/>
      </c>
      <c r="D123" s="43" t="str">
        <f>IF(LEFT(VLOOKUP($A123,Organization!$A$13:$E$67,5,0),21)='Auto Responses'!$A$73,'Auto Responses'!$A$74,VLOOKUP($A123,Organization!$A$13:$E$67,4,0))&amp;""</f>
        <v/>
      </c>
      <c r="E123" s="218"/>
      <c r="F123" s="39" t="str">
        <f>VLOOKUP($A123,Questions!$A$2:$W$333,20,0)&amp;""</f>
        <v>Yes</v>
      </c>
      <c r="G123" s="208"/>
      <c r="H123" s="60" t="str">
        <f>VLOOKUP($A123,Questions!$A$2:$W$333,22,0)&amp;""</f>
        <v>Minor Importance</v>
      </c>
      <c r="I123" s="208"/>
      <c r="J123" s="65" t="b">
        <v>0</v>
      </c>
      <c r="K123" s="1"/>
    </row>
    <row r="124" spans="1:11" s="38" customFormat="1" ht="48" customHeight="1" x14ac:dyDescent="0.2">
      <c r="A124" s="25" t="str">
        <f>Organization!$A$65</f>
        <v>PPPR-13</v>
      </c>
      <c r="B124" s="27" t="str">
        <f>VLOOKUP($A124,Organization!$A$13:$E$67,2,0)&amp;""</f>
        <v>Do you have process and procedure(s) documented, and currently followed, that require a review and update of the access list(s) for privileged accounts?</v>
      </c>
      <c r="C124" s="60" t="str">
        <f>VLOOKUP($A124,Organization!$A$13:$E$67,3,0)&amp;""</f>
        <v/>
      </c>
      <c r="D124" s="43" t="str">
        <f>IF(LEFT(VLOOKUP($A124,Organization!$A$13:$E$67,5,0),21)='Auto Responses'!$A$73,'Auto Responses'!$A$74,VLOOKUP($A124,Organization!$A$13:$E$67,4,0))&amp;""</f>
        <v/>
      </c>
      <c r="E124" s="218"/>
      <c r="F124" s="39" t="str">
        <f>VLOOKUP($A124,Questions!$A$2:$W$333,20,0)&amp;""</f>
        <v>Yes</v>
      </c>
      <c r="G124" s="208"/>
      <c r="H124" s="60" t="str">
        <f>VLOOKUP($A124,Questions!$A$2:$W$333,22,0)&amp;""</f>
        <v>Minor Importance</v>
      </c>
      <c r="I124" s="208"/>
      <c r="J124" s="65" t="b">
        <v>0</v>
      </c>
      <c r="K124" s="1"/>
    </row>
    <row r="125" spans="1:11" s="38" customFormat="1" ht="48" customHeight="1" x14ac:dyDescent="0.2">
      <c r="A125" s="25" t="str">
        <f>Organization!$A$66</f>
        <v>PPPR-14</v>
      </c>
      <c r="B125" s="27" t="str">
        <f>VLOOKUP($A125,Organization!$A$13:$E$67,2,0)&amp;""</f>
        <v>Do you have documented, and currently implemented, internal audit processes and procedures?</v>
      </c>
      <c r="C125" s="60" t="str">
        <f>VLOOKUP($A125,Organization!$A$13:$E$67,3,0)&amp;""</f>
        <v/>
      </c>
      <c r="D125" s="43" t="str">
        <f>IF(LEFT(VLOOKUP($A125,Organization!$A$13:$E$67,5,0),21)='Auto Responses'!$A$73,'Auto Responses'!$A$74,VLOOKUP($A125,Organization!$A$13:$E$67,4,0))&amp;""</f>
        <v/>
      </c>
      <c r="E125" s="218"/>
      <c r="F125" s="39" t="str">
        <f>VLOOKUP($A125,Questions!$A$2:$W$333,20,0)&amp;""</f>
        <v>Yes</v>
      </c>
      <c r="G125" s="208"/>
      <c r="H125" s="60" t="str">
        <f>VLOOKUP($A125,Questions!$A$2:$W$333,22,0)&amp;""</f>
        <v>Minor Importance</v>
      </c>
      <c r="I125" s="208"/>
      <c r="J125" s="65" t="b">
        <v>0</v>
      </c>
      <c r="K125" s="1"/>
    </row>
    <row r="126" spans="1:11" s="38" customFormat="1" ht="61.5" customHeight="1" thickBot="1" x14ac:dyDescent="0.25">
      <c r="A126" s="25" t="str">
        <f>Organization!$A$67</f>
        <v>PPPR-15</v>
      </c>
      <c r="B126" s="27" t="str">
        <f>VLOOKUP($A126,Organization!$A$13:$E$67,2,0)&amp;""</f>
        <v>Does your organization have physical security controls and policies in place?</v>
      </c>
      <c r="C126" s="60" t="str">
        <f>VLOOKUP($A126,Organization!$A$13:$E$67,3,0)&amp;""</f>
        <v/>
      </c>
      <c r="D126" s="43" t="str">
        <f>IF(LEFT(VLOOKUP($A126,Organization!$A$13:$E$67,5,0),21)='Auto Responses'!$A$73,'Auto Responses'!$A$74,VLOOKUP($A126,Organization!$A$13:$E$67,4,0))&amp;""</f>
        <v/>
      </c>
      <c r="E126" s="218"/>
      <c r="F126" s="63" t="str">
        <f>VLOOKUP($A126,Questions!$A$2:$W$333,20,0)&amp;""</f>
        <v>Yes</v>
      </c>
      <c r="G126" s="208"/>
      <c r="H126" s="64" t="str">
        <f>VLOOKUP($A126,Questions!$A$2:$W$333,22,0)&amp;""</f>
        <v>Minor Importance</v>
      </c>
      <c r="I126" s="208"/>
      <c r="J126" s="66" t="b">
        <v>0</v>
      </c>
      <c r="K126" s="1"/>
    </row>
    <row r="127" spans="1:11" s="1" customFormat="1" ht="37.35" customHeight="1" x14ac:dyDescent="0.2">
      <c r="A127" s="80" t="str">
        <f>VLOOKUP(LEFT($A128,4),'Auto Responses'!$N$4:$O$38,2,0)&amp;""</f>
        <v xml:space="preserve"> Authentication, Authorization, and Account Management</v>
      </c>
      <c r="B127" s="30"/>
      <c r="C127" s="40"/>
      <c r="D127" s="40"/>
      <c r="E127" s="151" t="s">
        <v>1099</v>
      </c>
      <c r="F127" s="40"/>
      <c r="G127" s="40"/>
      <c r="H127" s="40"/>
      <c r="I127" s="40"/>
      <c r="J127" s="40"/>
    </row>
    <row r="128" spans="1:11" s="38" customFormat="1" ht="48" customHeight="1" x14ac:dyDescent="0.2">
      <c r="A128" s="25" t="str">
        <f>Product!$A$20</f>
        <v>AAAI-01</v>
      </c>
      <c r="B128" s="27" t="str">
        <f>VLOOKUP($A128,Product!$A$13:$E$61,2,0)&amp;""</f>
        <v>Does your solution support single sign-on (SSO) protocols for user and administrator authentication?*</v>
      </c>
      <c r="C128" s="60" t="str">
        <f>VLOOKUP($A128,Product!$A$13:$E$61,3,0)&amp;""</f>
        <v/>
      </c>
      <c r="D128" s="43" t="str">
        <f>IF(LEFT(VLOOKUP($A128,Product!$A$13:$E$61,5,0),21)='Auto Responses'!$A$73,'Auto Responses'!$A$74,VLOOKUP($A128,Product!$A$13:$E$61,4,0))&amp;""</f>
        <v/>
      </c>
      <c r="E128" s="218"/>
      <c r="F128" s="39" t="str">
        <f>VLOOKUP($A128,Questions!$A$2:$W$333,20,0)&amp;""</f>
        <v>Yes</v>
      </c>
      <c r="G128" s="208"/>
      <c r="H128" s="60" t="str">
        <f>VLOOKUP($A128,Questions!$A$2:$W$333,22,0)&amp;""</f>
        <v>Critical Importance</v>
      </c>
      <c r="I128" s="208"/>
      <c r="J128" s="65" t="b">
        <v>0</v>
      </c>
      <c r="K128" s="1"/>
    </row>
    <row r="129" spans="1:11" s="38" customFormat="1" ht="48" customHeight="1" x14ac:dyDescent="0.2">
      <c r="A129" s="25" t="str">
        <f>Product!$A$21</f>
        <v>AAAI-02</v>
      </c>
      <c r="B129" s="27" t="str">
        <f>VLOOKUP($A129,Product!$A$13:$E$61,2,0)&amp;""</f>
        <v>Does your solution support local authentication protocols for user and administrator authentication?*</v>
      </c>
      <c r="C129" s="60" t="str">
        <f>VLOOKUP($A129,Product!$A$13:$E$61,3,0)&amp;""</f>
        <v/>
      </c>
      <c r="D129" s="43" t="str">
        <f>IF(LEFT(VLOOKUP($A129,Product!$A$13:$E$61,5,0),21)='Auto Responses'!$A$73,'Auto Responses'!$A$74,VLOOKUP($A129,Product!$A$13:$E$61,4,0))&amp;""</f>
        <v/>
      </c>
      <c r="E129" s="218"/>
      <c r="F129" s="39" t="str">
        <f>VLOOKUP($A129,Questions!$A$2:$W$333,20,0)&amp;""</f>
        <v>Yes</v>
      </c>
      <c r="G129" s="208"/>
      <c r="H129" s="60" t="str">
        <f>VLOOKUP($A129,Questions!$A$2:$W$333,22,0)&amp;""</f>
        <v>Critical Importance</v>
      </c>
      <c r="I129" s="208"/>
      <c r="J129" s="65" t="b">
        <v>0</v>
      </c>
      <c r="K129" s="1"/>
    </row>
    <row r="130" spans="1:11" s="38" customFormat="1" ht="48" customHeight="1" x14ac:dyDescent="0.2">
      <c r="A130" s="25" t="str">
        <f>Product!$A$22</f>
        <v>AAAI-03</v>
      </c>
      <c r="B130" s="27" t="str">
        <f>VLOOKUP($A130,Product!$A$13:$E$61,2,0)&amp;""</f>
        <v>Can you enforce password/passphrase complexity requirements (provided by the institution)?*</v>
      </c>
      <c r="C130" s="60" t="str">
        <f>VLOOKUP($A130,Product!$A$13:$E$61,3,0)&amp;""</f>
        <v/>
      </c>
      <c r="D130" s="43" t="str">
        <f>IF(LEFT(VLOOKUP($A130,Product!$A$13:$E$61,5,0),21)='Auto Responses'!$A$73,'Auto Responses'!$A$74,VLOOKUP($A130,Product!$A$13:$E$61,4,0))&amp;""</f>
        <v/>
      </c>
      <c r="E130" s="218"/>
      <c r="F130" s="39" t="str">
        <f>VLOOKUP($A130,Questions!$A$2:$W$333,20,0)&amp;""</f>
        <v>Yes</v>
      </c>
      <c r="G130" s="208"/>
      <c r="H130" s="60" t="str">
        <f>VLOOKUP($A130,Questions!$A$2:$W$333,22,0)&amp;""</f>
        <v>Critical Importance</v>
      </c>
      <c r="I130" s="208"/>
      <c r="J130" s="65" t="b">
        <v>0</v>
      </c>
      <c r="K130" s="1"/>
    </row>
    <row r="131" spans="1:11" s="38" customFormat="1" ht="48" customHeight="1" x14ac:dyDescent="0.2">
      <c r="A131" s="25" t="str">
        <f>Product!$A$23</f>
        <v>AAAI-04</v>
      </c>
      <c r="B131" s="27" t="str">
        <f>VLOOKUP($A131,Product!$A$13:$E$61,2,0)&amp;""</f>
        <v>Does the system have password complexity or length limitations and/or restrictions?*</v>
      </c>
      <c r="C131" s="60" t="str">
        <f>VLOOKUP($A131,Product!$A$13:$E$61,3,0)&amp;""</f>
        <v/>
      </c>
      <c r="D131" s="43" t="str">
        <f>IF(LEFT(VLOOKUP($A131,Product!$A$13:$E$61,5,0),21)='Auto Responses'!$A$73,'Auto Responses'!$A$74,VLOOKUP($A131,Product!$A$13:$E$61,4,0))&amp;""</f>
        <v/>
      </c>
      <c r="E131" s="218"/>
      <c r="F131" s="39" t="str">
        <f>VLOOKUP($A131,Questions!$A$2:$W$333,20,0)&amp;""</f>
        <v>No</v>
      </c>
      <c r="G131" s="208"/>
      <c r="H131" s="60" t="str">
        <f>VLOOKUP($A131,Questions!$A$2:$W$333,22,0)&amp;""</f>
        <v>Critical Importance</v>
      </c>
      <c r="I131" s="208"/>
      <c r="J131" s="65" t="b">
        <v>0</v>
      </c>
      <c r="K131" s="1"/>
    </row>
    <row r="132" spans="1:11" s="38" customFormat="1" ht="48" customHeight="1" x14ac:dyDescent="0.2">
      <c r="A132" s="25" t="str">
        <f>Product!$A$24</f>
        <v>AAAI-05</v>
      </c>
      <c r="B132" s="27" t="str">
        <f>VLOOKUP($A132,Product!$A$13:$E$61,2,0)&amp;""</f>
        <v>Do you have documented password/passphrase reset procedures that are currently implemented in the system and/or customer support?*</v>
      </c>
      <c r="C132" s="60" t="str">
        <f>VLOOKUP($A132,Product!$A$13:$E$61,3,0)&amp;""</f>
        <v/>
      </c>
      <c r="D132" s="43" t="str">
        <f>IF(LEFT(VLOOKUP($A132,Product!$A$13:$E$61,5,0),21)='Auto Responses'!$A$73,'Auto Responses'!$A$74,VLOOKUP($A132,Product!$A$13:$E$61,4,0))&amp;""</f>
        <v/>
      </c>
      <c r="E132" s="218"/>
      <c r="F132" s="39" t="str">
        <f>VLOOKUP($A132,Questions!$A$2:$W$333,20,0)&amp;""</f>
        <v>Yes</v>
      </c>
      <c r="G132" s="208"/>
      <c r="H132" s="60" t="str">
        <f>VLOOKUP($A132,Questions!$A$2:$W$333,22,0)&amp;""</f>
        <v>Critical Importance</v>
      </c>
      <c r="I132" s="208"/>
      <c r="J132" s="65" t="b">
        <v>0</v>
      </c>
      <c r="K132" s="1"/>
    </row>
    <row r="133" spans="1:11" s="38" customFormat="1" ht="48" customHeight="1" x14ac:dyDescent="0.2">
      <c r="A133" s="25" t="str">
        <f>Product!$A$25</f>
        <v>AAAI-06</v>
      </c>
      <c r="B133" s="27" t="str">
        <f>VLOOKUP($A133,Product!$A$13:$E$61,2,0)&amp;""</f>
        <v>Does your organization participate in InCommon or another eduGAIN-affiliated trust federation?*</v>
      </c>
      <c r="C133" s="60" t="str">
        <f>VLOOKUP($A133,Product!$A$13:$E$61,3,0)&amp;""</f>
        <v/>
      </c>
      <c r="D133" s="43" t="str">
        <f>IF(LEFT(VLOOKUP($A133,Product!$A$13:$E$61,5,0),21)='Auto Responses'!$A$73,'Auto Responses'!$A$74,VLOOKUP($A133,Product!$A$13:$E$61,4,0))&amp;""</f>
        <v/>
      </c>
      <c r="E133" s="218"/>
      <c r="F133" s="39" t="str">
        <f>VLOOKUP($A133,Questions!$A$2:$W$333,20,0)&amp;""</f>
        <v>Yes</v>
      </c>
      <c r="G133" s="208"/>
      <c r="H133" s="60" t="str">
        <f>VLOOKUP($A133,Questions!$A$2:$W$333,22,0)&amp;""</f>
        <v>Critical Importance</v>
      </c>
      <c r="I133" s="208"/>
      <c r="J133" s="65" t="b">
        <v>0</v>
      </c>
      <c r="K133" s="1"/>
    </row>
    <row r="134" spans="1:11" s="38" customFormat="1" ht="48" customHeight="1" x14ac:dyDescent="0.2">
      <c r="A134" s="25" t="str">
        <f>Product!$A$26</f>
        <v>AAAI-07</v>
      </c>
      <c r="B134" s="27" t="str">
        <f>VLOOKUP($A134,Product!$A$13:$E$61,2,0)&amp;""</f>
        <v>Are there any passwords/passphrases hard-coded into your systems or solutions?*</v>
      </c>
      <c r="C134" s="60" t="str">
        <f>VLOOKUP($A134,Product!$A$13:$E$61,3,0)&amp;""</f>
        <v/>
      </c>
      <c r="D134" s="43" t="str">
        <f>IF(LEFT(VLOOKUP($A134,Product!$A$13:$E$61,5,0),21)='Auto Responses'!$A$73,'Auto Responses'!$A$74,VLOOKUP($A134,Product!$A$13:$E$61,4,0))&amp;""</f>
        <v/>
      </c>
      <c r="E134" s="218"/>
      <c r="F134" s="39" t="str">
        <f>VLOOKUP($A134,Questions!$A$2:$W$333,20,0)&amp;""</f>
        <v>No</v>
      </c>
      <c r="G134" s="208"/>
      <c r="H134" s="60" t="str">
        <f>VLOOKUP($A134,Questions!$A$2:$W$333,22,0)&amp;""</f>
        <v>Critical Importance</v>
      </c>
      <c r="I134" s="208"/>
      <c r="J134" s="65" t="b">
        <v>0</v>
      </c>
      <c r="K134" s="1"/>
    </row>
    <row r="135" spans="1:11" s="38" customFormat="1" ht="48" customHeight="1" x14ac:dyDescent="0.2">
      <c r="A135" s="25" t="str">
        <f>Product!$A$27</f>
        <v>AAAI-08</v>
      </c>
      <c r="B135" s="27" t="str">
        <f>VLOOKUP($A135,Product!$A$13:$E$61,2,0)&amp;""</f>
        <v>Are you storing any passwords in plaintext?*</v>
      </c>
      <c r="C135" s="60" t="str">
        <f>VLOOKUP($A135,Product!$A$13:$E$61,3,0)&amp;""</f>
        <v/>
      </c>
      <c r="D135" s="43" t="str">
        <f>IF(LEFT(VLOOKUP($A135,Product!$A$13:$E$61,5,0),21)='Auto Responses'!$A$73,'Auto Responses'!$A$74,VLOOKUP($A135,Product!$A$13:$E$61,4,0))&amp;""</f>
        <v/>
      </c>
      <c r="E135" s="218"/>
      <c r="F135" s="39" t="str">
        <f>VLOOKUP($A135,Questions!$A$2:$W$333,20,0)&amp;""</f>
        <v>No</v>
      </c>
      <c r="G135" s="208"/>
      <c r="H135" s="60" t="str">
        <f>VLOOKUP($A135,Questions!$A$2:$W$333,22,0)&amp;""</f>
        <v>Critical Importance</v>
      </c>
      <c r="I135" s="208"/>
      <c r="J135" s="65" t="b">
        <v>0</v>
      </c>
      <c r="K135" s="1"/>
    </row>
    <row r="136" spans="1:11" s="38" customFormat="1" ht="48" customHeight="1" x14ac:dyDescent="0.2">
      <c r="A136" s="25" t="str">
        <f>Product!$A$28</f>
        <v>AAAI-09</v>
      </c>
      <c r="B136" s="27" t="str">
        <f>VLOOKUP($A136,Product!$A$13:$E$61,2,0)&amp;""</f>
        <v>Are audit logs available that include AT LEAST all of the following: login, logout, actions performed, and source IP address?*</v>
      </c>
      <c r="C136" s="60" t="str">
        <f>VLOOKUP($A136,Product!$A$13:$E$61,3,0)&amp;""</f>
        <v/>
      </c>
      <c r="D136" s="43" t="str">
        <f>IF(LEFT(VLOOKUP($A136,Product!$A$13:$E$61,5,0),21)='Auto Responses'!$A$73,'Auto Responses'!$A$74,VLOOKUP($A136,Product!$A$13:$E$61,4,0))&amp;""</f>
        <v/>
      </c>
      <c r="E136" s="218"/>
      <c r="F136" s="39" t="str">
        <f>VLOOKUP($A136,Questions!$A$2:$W$333,20,0)&amp;""</f>
        <v>Yes</v>
      </c>
      <c r="G136" s="208"/>
      <c r="H136" s="60" t="str">
        <f>VLOOKUP($A136,Questions!$A$2:$W$333,22,0)&amp;""</f>
        <v>Critical Importance</v>
      </c>
      <c r="I136" s="208"/>
      <c r="J136" s="65" t="b">
        <v>0</v>
      </c>
      <c r="K136" s="1"/>
    </row>
    <row r="137" spans="1:11" s="38" customFormat="1" ht="94.5" customHeight="1" x14ac:dyDescent="0.2">
      <c r="A137" s="25" t="str">
        <f>Product!$A$29</f>
        <v>AAAI-10</v>
      </c>
      <c r="B137" s="27"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46" t="str">
        <f>VLOOKUP($A137,Product!$A$13:$E$61,3,0)&amp;""</f>
        <v/>
      </c>
      <c r="D137" s="345" t="str">
        <f>IF(LEFT(VLOOKUP($A137,Product!$A$13:$E$61,5,0),21)='Auto Responses'!$A$73,'Auto Responses'!$A$74,VLOOKUP($A137,Product!$A$13:$E$61,4,0))&amp;""</f>
        <v/>
      </c>
      <c r="E137" s="218"/>
      <c r="F137" s="39" t="str">
        <f>VLOOKUP($A137,Questions!$A$2:$W$333,20,0)&amp;""</f>
        <v>Yes</v>
      </c>
      <c r="G137" s="208"/>
      <c r="H137" s="60" t="str">
        <f>VLOOKUP($A137,Questions!$A$2:$W$333,22,0)&amp;""</f>
        <v>Critical Importance</v>
      </c>
      <c r="I137" s="208"/>
      <c r="J137" s="65" t="b">
        <v>0</v>
      </c>
      <c r="K137" s="1"/>
    </row>
    <row r="138" spans="1:11" s="38" customFormat="1" ht="48" customHeight="1" x14ac:dyDescent="0.2">
      <c r="A138" s="25" t="str">
        <f>Product!$A$30</f>
        <v>AAAI-11</v>
      </c>
      <c r="B138" s="27" t="str">
        <f>VLOOKUP($A138,Product!$A$13:$E$61,2,0)&amp;""</f>
        <v>Can you provide the institution documentation regarding the retention period for those logs, how logs are protected, and whether they are accessible to the customer (and if so, how)?*</v>
      </c>
      <c r="C138" s="60" t="str">
        <f>VLOOKUP($A138,Product!$A$13:$E$61,3,0)&amp;""</f>
        <v/>
      </c>
      <c r="D138" s="43" t="str">
        <f>IF(LEFT(VLOOKUP($A138,Product!$A$13:$E$61,5,0),21)='Auto Responses'!$A$73,'Auto Responses'!$A$74,VLOOKUP($A138,Product!$A$13:$E$61,4,0))&amp;""</f>
        <v/>
      </c>
      <c r="E138" s="218"/>
      <c r="F138" s="39" t="str">
        <f>VLOOKUP($A138,Questions!$A$2:$W$333,20,0)&amp;""</f>
        <v>Yes</v>
      </c>
      <c r="G138" s="208"/>
      <c r="H138" s="60" t="str">
        <f>VLOOKUP($A138,Questions!$A$2:$W$333,22,0)&amp;""</f>
        <v>Critical Importance</v>
      </c>
      <c r="I138" s="208"/>
      <c r="J138" s="65" t="b">
        <v>0</v>
      </c>
      <c r="K138" s="1"/>
    </row>
    <row r="139" spans="1:11" s="38" customFormat="1" ht="48" customHeight="1" x14ac:dyDescent="0.2">
      <c r="A139" s="25" t="str">
        <f>Product!$A$31</f>
        <v>AAAI-12</v>
      </c>
      <c r="B139" s="27" t="str">
        <f>VLOOKUP($A139,Product!$A$13:$E$61,2,0)&amp;""</f>
        <v>Does your application support integration with other authentication and authorization systems?</v>
      </c>
      <c r="C139" s="60" t="str">
        <f>VLOOKUP($A139,Product!$A$13:$E$61,3,0)&amp;""</f>
        <v/>
      </c>
      <c r="D139" s="43" t="str">
        <f>IF(LEFT(VLOOKUP($A139,Product!$A$13:$E$61,5,0),21)='Auto Responses'!$A$73,'Auto Responses'!$A$74,VLOOKUP($A139,Product!$A$13:$E$61,4,0))&amp;""</f>
        <v/>
      </c>
      <c r="E139" s="218"/>
      <c r="F139" s="39" t="str">
        <f>VLOOKUP($A139,Questions!$A$2:$W$333,20,0)&amp;""</f>
        <v>Yes</v>
      </c>
      <c r="G139" s="208"/>
      <c r="H139" s="60" t="str">
        <f>VLOOKUP($A139,Questions!$A$2:$W$333,22,0)&amp;""</f>
        <v>Standard Importance</v>
      </c>
      <c r="I139" s="208"/>
      <c r="J139" s="65" t="b">
        <v>0</v>
      </c>
      <c r="K139" s="1"/>
    </row>
    <row r="140" spans="1:11" s="38" customFormat="1" ht="48" customHeight="1" x14ac:dyDescent="0.2">
      <c r="A140" s="25" t="str">
        <f>Product!$A$32</f>
        <v>AAAI-13</v>
      </c>
      <c r="B140" s="27" t="str">
        <f>VLOOKUP($A140,Product!$A$13:$E$61,2,0)&amp;""</f>
        <v>Do you allow the customer to specify attribute mappings for any needed information beyond a user identifier? (e.g., Reference eduPerson, ePPA/ePPN/ePE)</v>
      </c>
      <c r="C140" s="60" t="str">
        <f>VLOOKUP($A140,Product!$A$13:$E$61,3,0)&amp;""</f>
        <v/>
      </c>
      <c r="D140" s="43" t="str">
        <f>IF(LEFT(VLOOKUP($A140,Product!$A$13:$E$61,5,0),21)='Auto Responses'!$A$73,'Auto Responses'!$A$74,VLOOKUP($A140,Product!$A$13:$E$61,4,0))&amp;""</f>
        <v/>
      </c>
      <c r="E140" s="218"/>
      <c r="F140" s="39" t="str">
        <f>VLOOKUP($A140,Questions!$A$2:$W$333,20,0)&amp;""</f>
        <v>Yes</v>
      </c>
      <c r="G140" s="208"/>
      <c r="H140" s="60" t="str">
        <f>VLOOKUP($A140,Questions!$A$2:$W$333,22,0)&amp;""</f>
        <v>Standard Importance</v>
      </c>
      <c r="I140" s="208"/>
      <c r="J140" s="65" t="b">
        <v>0</v>
      </c>
      <c r="K140" s="1"/>
    </row>
    <row r="141" spans="1:11" s="38" customFormat="1" ht="48" customHeight="1" x14ac:dyDescent="0.2">
      <c r="A141" s="25" t="str">
        <f>Product!$A$33</f>
        <v>AAAI-14</v>
      </c>
      <c r="B141" s="27" t="str">
        <f>VLOOKUP($A141,Product!$A$13:$E$61,2,0)&amp;""</f>
        <v>Does your application support directory integration for user accounts?</v>
      </c>
      <c r="C141" s="60" t="str">
        <f>VLOOKUP($A141,Product!$A$13:$E$61,3,0)&amp;""</f>
        <v/>
      </c>
      <c r="D141" s="43" t="str">
        <f>IF(LEFT(VLOOKUP($A141,Product!$A$13:$E$61,5,0),21)='Auto Responses'!$A$73,'Auto Responses'!$A$74,VLOOKUP($A141,Product!$A$13:$E$61,4,0))&amp;""</f>
        <v/>
      </c>
      <c r="E141" s="218"/>
      <c r="F141" s="39" t="str">
        <f>VLOOKUP($A141,Questions!$A$2:$W$333,20,0)&amp;""</f>
        <v>Yes</v>
      </c>
      <c r="G141" s="208"/>
      <c r="H141" s="60" t="str">
        <f>VLOOKUP($A141,Questions!$A$2:$W$333,22,0)&amp;""</f>
        <v>Standard Importance</v>
      </c>
      <c r="I141" s="208"/>
      <c r="J141" s="65" t="b">
        <v>0</v>
      </c>
      <c r="K141" s="1"/>
    </row>
    <row r="142" spans="1:11" s="38" customFormat="1" ht="48" customHeight="1" x14ac:dyDescent="0.2">
      <c r="A142" s="25" t="str">
        <f>Product!$A$34</f>
        <v>AAAI-15</v>
      </c>
      <c r="B142" s="27" t="str">
        <f>VLOOKUP($A142,Product!$A$13:$E$61,2,0)&amp;""</f>
        <v>Does your solution support any of the following web SSO standards: SAML2 (with redirect flow), OIDC, CAS, or other?</v>
      </c>
      <c r="C142" s="60" t="str">
        <f>VLOOKUP($A142,Product!$A$13:$E$61,3,0)&amp;""</f>
        <v/>
      </c>
      <c r="D142" s="43" t="str">
        <f>IF(LEFT(VLOOKUP($A142,Product!$A$13:$E$61,5,0),21)='Auto Responses'!$A$73,'Auto Responses'!$A$74,VLOOKUP($A142,Product!$A$13:$E$61,4,0))&amp;""</f>
        <v/>
      </c>
      <c r="E142" s="218"/>
      <c r="F142" s="39" t="str">
        <f>VLOOKUP($A142,Questions!$A$2:$W$333,20,0)&amp;""</f>
        <v>Yes</v>
      </c>
      <c r="G142" s="208"/>
      <c r="H142" s="60" t="str">
        <f>VLOOKUP($A142,Questions!$A$2:$W$333,22,0)&amp;""</f>
        <v>Minor Importance</v>
      </c>
      <c r="I142" s="208"/>
      <c r="J142" s="65" t="b">
        <v>0</v>
      </c>
      <c r="K142" s="1"/>
    </row>
    <row r="143" spans="1:11" s="38" customFormat="1" ht="48" customHeight="1" x14ac:dyDescent="0.2">
      <c r="A143" s="25" t="str">
        <f>Product!$A$35</f>
        <v>AAAI-16</v>
      </c>
      <c r="B143" s="27" t="str">
        <f>VLOOKUP($A143,Product!$A$13:$E$61,2,0)&amp;""</f>
        <v>Do you support differentiation between email address and user identifier?</v>
      </c>
      <c r="C143" s="60" t="str">
        <f>VLOOKUP($A143,Product!$A$13:$E$61,3,0)&amp;""</f>
        <v/>
      </c>
      <c r="D143" s="43" t="str">
        <f>IF(LEFT(VLOOKUP($A143,Product!$A$13:$E$61,5,0),21)='Auto Responses'!$A$73,'Auto Responses'!$A$74,VLOOKUP($A143,Product!$A$13:$E$61,4,0))&amp;""</f>
        <v/>
      </c>
      <c r="E143" s="218"/>
      <c r="F143" s="39" t="str">
        <f>VLOOKUP($A143,Questions!$A$2:$W$333,20,0)&amp;""</f>
        <v>Yes</v>
      </c>
      <c r="G143" s="208"/>
      <c r="H143" s="60" t="str">
        <f>VLOOKUP($A143,Questions!$A$2:$W$333,22,0)&amp;""</f>
        <v>Minor Importance</v>
      </c>
      <c r="I143" s="208"/>
      <c r="J143" s="65" t="b">
        <v>0</v>
      </c>
      <c r="K143" s="1"/>
    </row>
    <row r="144" spans="1:11" s="38" customFormat="1" ht="48" customHeight="1" x14ac:dyDescent="0.2">
      <c r="A144" s="25" t="str">
        <f>Product!$A$36</f>
        <v>AAAI-17</v>
      </c>
      <c r="B144" s="27" t="str">
        <f>VLOOKUP($A144,Product!$A$13:$E$61,2,0)&amp;""</f>
        <v>If you don't support SSO, does your application and/or user frontend/portal support multifactor authentication (e.g., Duo, Google Authenticator, OTP, etc.)?</v>
      </c>
      <c r="C144" s="60" t="str">
        <f>VLOOKUP($A144,Product!$A$13:$E$61,3,0)&amp;""</f>
        <v/>
      </c>
      <c r="D144" s="43" t="str">
        <f>IF(LEFT(VLOOKUP($A144,Product!$A$13:$E$61,5,0),21)='Auto Responses'!$A$73,'Auto Responses'!$A$74,VLOOKUP($A144,Product!$A$13:$E$61,4,0))&amp;""</f>
        <v/>
      </c>
      <c r="E144" s="218"/>
      <c r="F144" s="39" t="str">
        <f>VLOOKUP($A144,Questions!$A$2:$W$333,20,0)&amp;""</f>
        <v>Yes</v>
      </c>
      <c r="G144" s="208"/>
      <c r="H144" s="60" t="str">
        <f>VLOOKUP($A144,Questions!$A$2:$W$333,22,0)&amp;""</f>
        <v>Minor Importance</v>
      </c>
      <c r="I144" s="208"/>
      <c r="J144" s="65" t="b">
        <v>0</v>
      </c>
      <c r="K144" s="1"/>
    </row>
    <row r="145" spans="1:11" s="38" customFormat="1" ht="48" customHeight="1" x14ac:dyDescent="0.2">
      <c r="A145" s="25" t="str">
        <f>Product!$A$37</f>
        <v>AAAI-18</v>
      </c>
      <c r="B145" s="27" t="str">
        <f>VLOOKUP($A145,Product!$A$13:$E$61,2,0)&amp;""</f>
        <v>Does your application automatically lock the session or log out an account after a period of inactivity?</v>
      </c>
      <c r="C145" s="60" t="str">
        <f>VLOOKUP($A145,Product!$A$13:$E$61,3,0)&amp;""</f>
        <v/>
      </c>
      <c r="D145" s="43" t="str">
        <f>IF(LEFT(VLOOKUP($A145,Product!$A$13:$E$61,5,0),21)='Auto Responses'!$A$73,'Auto Responses'!$A$74,VLOOKUP($A145,Product!$A$13:$E$61,4,0))&amp;""</f>
        <v/>
      </c>
      <c r="E145" s="218"/>
      <c r="F145" s="39" t="str">
        <f>VLOOKUP($A145,Questions!$A$2:$W$333,20,0)&amp;""</f>
        <v>Yes</v>
      </c>
      <c r="G145" s="208"/>
      <c r="H145" s="60" t="str">
        <f>VLOOKUP($A145,Questions!$A$2:$W$333,22,0)&amp;""</f>
        <v>Minor Importance</v>
      </c>
      <c r="I145" s="208"/>
      <c r="J145" s="65" t="b">
        <v>0</v>
      </c>
      <c r="K145" s="1"/>
    </row>
    <row r="146" spans="1:11" s="1" customFormat="1" ht="37.35" customHeight="1" x14ac:dyDescent="0.2">
      <c r="A146" s="80" t="str">
        <f>VLOOKUP(LEFT($A147,4),'Auto Responses'!$N$4:$O$38,2,0)&amp;""</f>
        <v xml:space="preserve"> Data</v>
      </c>
      <c r="B146" s="30"/>
      <c r="C146" s="40"/>
      <c r="D146" s="40"/>
      <c r="E146" s="151" t="s">
        <v>1099</v>
      </c>
      <c r="F146" s="40"/>
      <c r="G146" s="40"/>
      <c r="H146" s="40"/>
      <c r="I146" s="40"/>
      <c r="J146" s="40"/>
    </row>
    <row r="147" spans="1:11" s="38" customFormat="1" ht="48" customHeight="1" x14ac:dyDescent="0.2">
      <c r="A147" s="25" t="str">
        <f>Product!$A$39</f>
        <v>DATA-01</v>
      </c>
      <c r="B147" s="27" t="str">
        <f>VLOOKUP($A147,Product!$A$13:$E$61,2,0)&amp;""</f>
        <v>Will the institution's data be stored on any devices (database servers, file servers, SAN, NAS, etc.) configured with non-RFC 1918/4193 (i.e., publicly routable) IP addresses?*</v>
      </c>
      <c r="C147" s="60" t="str">
        <f>VLOOKUP($A147,Product!$A$13:$E$61,3,0)&amp;""</f>
        <v/>
      </c>
      <c r="D147" s="43" t="str">
        <f>IF(LEFT(VLOOKUP($A147,Product!$A$13:$E$61,5,0),21)='Auto Responses'!$A$73,'Auto Responses'!$A$74,VLOOKUP($A147,Product!$A$13:$E$61,4,0))&amp;""</f>
        <v/>
      </c>
      <c r="E147" s="218"/>
      <c r="F147" s="39" t="str">
        <f>VLOOKUP($A147,Questions!$A$2:$W$333,20,0)&amp;""</f>
        <v>No</v>
      </c>
      <c r="G147" s="208"/>
      <c r="H147" s="60" t="str">
        <f>VLOOKUP($A147,Questions!$A$2:$W$333,22,0)&amp;""</f>
        <v>Critical Importance</v>
      </c>
      <c r="I147" s="208"/>
      <c r="J147" s="65" t="b">
        <v>0</v>
      </c>
      <c r="K147" s="1"/>
    </row>
    <row r="148" spans="1:11" s="38" customFormat="1" ht="48" customHeight="1" x14ac:dyDescent="0.2">
      <c r="A148" s="25" t="str">
        <f>Product!$A$40</f>
        <v>DATA-02</v>
      </c>
      <c r="B148" s="27" t="str">
        <f>VLOOKUP($A148,Product!$A$13:$E$61,2,0)&amp;""</f>
        <v>Is the transport of sensitive data encrypted using security protocols/algorithms (e.g., system-to-client)?*</v>
      </c>
      <c r="C148" s="60" t="str">
        <f>VLOOKUP($A148,Product!$A$13:$E$61,3,0)&amp;""</f>
        <v/>
      </c>
      <c r="D148" s="43" t="str">
        <f>IF(LEFT(VLOOKUP($A148,Product!$A$13:$E$61,5,0),21)='Auto Responses'!$A$73,'Auto Responses'!$A$74,VLOOKUP($A148,Product!$A$13:$E$61,4,0))&amp;""</f>
        <v/>
      </c>
      <c r="E148" s="218"/>
      <c r="F148" s="39" t="str">
        <f>VLOOKUP($A148,Questions!$A$2:$W$333,20,0)&amp;""</f>
        <v>Yes</v>
      </c>
      <c r="G148" s="208"/>
      <c r="H148" s="60" t="str">
        <f>VLOOKUP($A148,Questions!$A$2:$W$333,22,0)&amp;""</f>
        <v>Critical Importance</v>
      </c>
      <c r="I148" s="208"/>
      <c r="J148" s="65" t="b">
        <v>0</v>
      </c>
      <c r="K148" s="1"/>
    </row>
    <row r="149" spans="1:11" s="38" customFormat="1" ht="48" customHeight="1" x14ac:dyDescent="0.2">
      <c r="A149" s="25" t="str">
        <f>Product!$A$41</f>
        <v>DATA-03</v>
      </c>
      <c r="B149" s="27" t="str">
        <f>VLOOKUP($A149,Product!$A$13:$E$61,2,0)&amp;""</f>
        <v>Is the storage of sensitive data encrypted using security protocols/algorithms (e.g., disk encryption, at-rest, files, and within a running database)?*</v>
      </c>
      <c r="C149" s="60" t="str">
        <f>VLOOKUP($A149,Product!$A$13:$E$61,3,0)&amp;""</f>
        <v/>
      </c>
      <c r="D149" s="43" t="str">
        <f>IF(LEFT(VLOOKUP($A149,Product!$A$13:$E$61,5,0),21)='Auto Responses'!$A$73,'Auto Responses'!$A$74,VLOOKUP($A149,Product!$A$13:$E$61,4,0))&amp;""</f>
        <v/>
      </c>
      <c r="E149" s="218"/>
      <c r="F149" s="39" t="str">
        <f>VLOOKUP($A149,Questions!$A$2:$W$333,20,0)&amp;""</f>
        <v>Yes</v>
      </c>
      <c r="G149" s="208"/>
      <c r="H149" s="60" t="str">
        <f>VLOOKUP($A149,Questions!$A$2:$W$333,22,0)&amp;""</f>
        <v>Critical Importance</v>
      </c>
      <c r="I149" s="208"/>
      <c r="J149" s="65" t="b">
        <v>0</v>
      </c>
      <c r="K149" s="1"/>
    </row>
    <row r="150" spans="1:11" s="38" customFormat="1" ht="48" customHeight="1" x14ac:dyDescent="0.2">
      <c r="A150" s="25" t="str">
        <f>Product!$A$42</f>
        <v>DATA-04</v>
      </c>
      <c r="B150" s="27" t="str">
        <f>VLOOKUP($A150,Product!$A$13:$E$61,2,0)&amp;""</f>
        <v>Do all cryptographic modules in use in your solution conform to the Federal Information Processing Standards (FIPS PUB 140-2 or 140-3)?*</v>
      </c>
      <c r="C150" s="60" t="str">
        <f>VLOOKUP($A150,Product!$A$13:$E$61,3,0)&amp;""</f>
        <v/>
      </c>
      <c r="D150" s="43" t="str">
        <f>IF(LEFT(VLOOKUP($A150,Product!$A$13:$E$61,5,0),21)='Auto Responses'!$A$73,'Auto Responses'!$A$74,VLOOKUP($A150,Product!$A$13:$E$61,4,0))&amp;""</f>
        <v/>
      </c>
      <c r="E150" s="218"/>
      <c r="F150" s="39" t="str">
        <f>VLOOKUP($A150,Questions!$A$2:$W$333,20,0)&amp;""</f>
        <v>Yes</v>
      </c>
      <c r="G150" s="208"/>
      <c r="H150" s="60" t="str">
        <f>VLOOKUP($A150,Questions!$A$2:$W$333,22,0)&amp;""</f>
        <v>Critical Importance</v>
      </c>
      <c r="I150" s="208"/>
      <c r="J150" s="65" t="b">
        <v>0</v>
      </c>
      <c r="K150" s="1"/>
    </row>
    <row r="151" spans="1:11" s="38" customFormat="1" ht="48" customHeight="1" x14ac:dyDescent="0.2">
      <c r="A151" s="25" t="str">
        <f>Product!$A$43</f>
        <v>DATA-05</v>
      </c>
      <c r="B151" s="27" t="str">
        <f>VLOOKUP($A151,Product!$A$13:$E$61,2,0)&amp;""</f>
        <v>Will the institution's data be available within the system for a period of time at the completion of this contract?*</v>
      </c>
      <c r="C151" s="60" t="str">
        <f>VLOOKUP($A151,Product!$A$13:$E$61,3,0)&amp;""</f>
        <v/>
      </c>
      <c r="D151" s="43" t="str">
        <f>IF(LEFT(VLOOKUP($A151,Product!$A$13:$E$61,5,0),21)='Auto Responses'!$A$73,'Auto Responses'!$A$74,VLOOKUP($A151,Product!$A$13:$E$61,4,0))&amp;""</f>
        <v/>
      </c>
      <c r="E151" s="218"/>
      <c r="F151" s="39" t="str">
        <f>VLOOKUP($A151,Questions!$A$2:$W$333,20,0)&amp;""</f>
        <v>Yes</v>
      </c>
      <c r="G151" s="208"/>
      <c r="H151" s="60" t="str">
        <f>VLOOKUP($A151,Questions!$A$2:$W$333,22,0)&amp;""</f>
        <v>Critical Importance</v>
      </c>
      <c r="I151" s="208"/>
      <c r="J151" s="65" t="b">
        <v>0</v>
      </c>
      <c r="K151" s="1"/>
    </row>
    <row r="152" spans="1:11" s="38" customFormat="1" ht="48" customHeight="1" x14ac:dyDescent="0.2">
      <c r="A152" s="25" t="str">
        <f>Product!$A$44</f>
        <v>DATA-06</v>
      </c>
      <c r="B152" s="27" t="str">
        <f>VLOOKUP($A152,Product!$A$13:$E$61,2,0)&amp;""</f>
        <v>Are these rights retained even through a provider acquisition or bankruptcy event?*</v>
      </c>
      <c r="C152" s="60" t="str">
        <f>VLOOKUP($A152,Product!$A$13:$E$61,3,0)&amp;""</f>
        <v/>
      </c>
      <c r="D152" s="43" t="str">
        <f>IF(LEFT(VLOOKUP($A152,Product!$A$13:$E$61,5,0),21)='Auto Responses'!$A$73,'Auto Responses'!$A$74,VLOOKUP($A152,Product!$A$13:$E$61,4,0))&amp;""</f>
        <v/>
      </c>
      <c r="E152" s="218"/>
      <c r="F152" s="39" t="str">
        <f>VLOOKUP($A152,Questions!$A$2:$W$333,20,0)&amp;""</f>
        <v>Yes</v>
      </c>
      <c r="G152" s="208"/>
      <c r="H152" s="60" t="str">
        <f>VLOOKUP($A152,Questions!$A$2:$W$333,22,0)&amp;""</f>
        <v>Critical Importance</v>
      </c>
      <c r="I152" s="208"/>
      <c r="J152" s="65" t="b">
        <v>0</v>
      </c>
      <c r="K152" s="1"/>
    </row>
    <row r="153" spans="1:11" s="38" customFormat="1" ht="48" customHeight="1" x14ac:dyDescent="0.2">
      <c r="A153" s="25" t="str">
        <f>Product!$A$45</f>
        <v>DATA-07</v>
      </c>
      <c r="B153" s="27" t="str">
        <f>VLOOKUP($A153,Product!$A$13:$E$61,2,0)&amp;""</f>
        <v>Do backups containing the institution's data ever leave the institution's data zone either physically or via network routing?*</v>
      </c>
      <c r="C153" s="60" t="str">
        <f>VLOOKUP($A153,Product!$A$13:$E$61,3,0)&amp;""</f>
        <v/>
      </c>
      <c r="D153" s="43" t="str">
        <f>IF(LEFT(VLOOKUP($A153,Product!$A$13:$E$61,5,0),21)='Auto Responses'!$A$73,'Auto Responses'!$A$74,VLOOKUP($A153,Product!$A$13:$E$61,4,0))&amp;""</f>
        <v/>
      </c>
      <c r="E153" s="218"/>
      <c r="F153" s="39" t="str">
        <f>VLOOKUP($A153,Questions!$A$2:$W$333,20,0)&amp;""</f>
        <v>No</v>
      </c>
      <c r="G153" s="208"/>
      <c r="H153" s="60" t="str">
        <f>VLOOKUP($A153,Questions!$A$2:$W$333,22,0)&amp;""</f>
        <v>Critical Importance</v>
      </c>
      <c r="I153" s="208"/>
      <c r="J153" s="65" t="b">
        <v>0</v>
      </c>
      <c r="K153" s="1"/>
    </row>
    <row r="154" spans="1:11" s="38" customFormat="1" ht="48" customHeight="1" x14ac:dyDescent="0.2">
      <c r="A154" s="25" t="str">
        <f>Product!$A$46</f>
        <v>DATA-08</v>
      </c>
      <c r="B154" s="27" t="str">
        <f>VLOOKUP($A154,Product!$A$13:$E$61,2,0)&amp;""</f>
        <v>Is media used for long-term retention of business data and archival purposes stored in a secure, environmentally protected area?*</v>
      </c>
      <c r="C154" s="60" t="str">
        <f>VLOOKUP($A154,Product!$A$13:$E$61,3,0)&amp;""</f>
        <v/>
      </c>
      <c r="D154" s="43" t="str">
        <f>IF(LEFT(VLOOKUP($A154,Product!$A$13:$E$61,5,0),21)='Auto Responses'!$A$73,'Auto Responses'!$A$74,VLOOKUP($A154,Product!$A$13:$E$61,4,0))&amp;""</f>
        <v/>
      </c>
      <c r="E154" s="218"/>
      <c r="F154" s="39" t="str">
        <f>VLOOKUP($A154,Questions!$A$2:$W$333,20,0)&amp;""</f>
        <v>Yes</v>
      </c>
      <c r="G154" s="208"/>
      <c r="H154" s="60" t="str">
        <f>VLOOKUP($A154,Questions!$A$2:$W$333,22,0)&amp;""</f>
        <v>Critical Importance</v>
      </c>
      <c r="I154" s="208"/>
      <c r="J154" s="65" t="b">
        <v>0</v>
      </c>
      <c r="K154" s="1"/>
    </row>
    <row r="155" spans="1:11" s="38" customFormat="1" ht="48" customHeight="1" x14ac:dyDescent="0.2">
      <c r="A155" s="25" t="str">
        <f>Product!$A$47</f>
        <v>DATA-09</v>
      </c>
      <c r="B155" s="27" t="str">
        <f>VLOOKUP($A155,Product!$A$13:$E$61,2,0)&amp;""</f>
        <v>At the completion of this contract, will data be returned to the institution and/or deleted from all your systems and archives?</v>
      </c>
      <c r="C155" s="60" t="str">
        <f>VLOOKUP($A155,Product!$A$13:$E$61,3,0)&amp;""</f>
        <v/>
      </c>
      <c r="D155" s="43" t="str">
        <f>IF(LEFT(VLOOKUP($A155,Product!$A$13:$E$61,5,0),21)='Auto Responses'!$A$73,'Auto Responses'!$A$74,VLOOKUP($A155,Product!$A$13:$E$61,4,0))&amp;""</f>
        <v/>
      </c>
      <c r="E155" s="218"/>
      <c r="F155" s="39" t="str">
        <f>VLOOKUP($A155,Questions!$A$2:$W$333,20,0)&amp;""</f>
        <v>Yes</v>
      </c>
      <c r="G155" s="208"/>
      <c r="H155" s="60" t="str">
        <f>VLOOKUP($A155,Questions!$A$2:$W$333,22,0)&amp;""</f>
        <v>Standard Importance</v>
      </c>
      <c r="I155" s="208"/>
      <c r="J155" s="65" t="b">
        <v>0</v>
      </c>
      <c r="K155" s="1"/>
    </row>
    <row r="156" spans="1:11" s="38" customFormat="1" ht="48" customHeight="1" x14ac:dyDescent="0.2">
      <c r="A156" s="25" t="str">
        <f>Product!$A$48</f>
        <v>DATA-10</v>
      </c>
      <c r="B156" s="27" t="str">
        <f>VLOOKUP($A156,Product!$A$13:$E$61,2,0)&amp;""</f>
        <v>Can the institution extract a full or partial backup of data?</v>
      </c>
      <c r="C156" s="60" t="str">
        <f>VLOOKUP($A156,Product!$A$13:$E$61,3,0)&amp;""</f>
        <v/>
      </c>
      <c r="D156" s="43" t="str">
        <f>IF(LEFT(VLOOKUP($A156,Product!$A$13:$E$61,5,0),21)='Auto Responses'!$A$73,'Auto Responses'!$A$74,VLOOKUP($A156,Product!$A$13:$E$61,4,0))&amp;""</f>
        <v/>
      </c>
      <c r="E156" s="218"/>
      <c r="F156" s="39" t="str">
        <f>VLOOKUP($A156,Questions!$A$2:$W$333,20,0)&amp;""</f>
        <v>Yes</v>
      </c>
      <c r="G156" s="208"/>
      <c r="H156" s="60" t="str">
        <f>VLOOKUP($A156,Questions!$A$2:$W$333,22,0)&amp;""</f>
        <v>Standard Importance</v>
      </c>
      <c r="I156" s="208"/>
      <c r="J156" s="65" t="b">
        <v>0</v>
      </c>
      <c r="K156" s="1"/>
    </row>
    <row r="157" spans="1:11" s="38" customFormat="1" ht="48" customHeight="1" x14ac:dyDescent="0.2">
      <c r="A157" s="25" t="str">
        <f>Product!$A$49</f>
        <v>DATA-11</v>
      </c>
      <c r="B157" s="27" t="str">
        <f>VLOOKUP($A157,Product!$A$13:$E$61,2,0)&amp;""</f>
        <v>Do current backups include all operating system software, utilities, security software, application software, and data files necessary for recovery?</v>
      </c>
      <c r="C157" s="60" t="str">
        <f>VLOOKUP($A157,Product!$A$13:$E$61,3,0)&amp;""</f>
        <v/>
      </c>
      <c r="D157" s="43" t="str">
        <f>IF(LEFT(VLOOKUP($A157,Product!$A$13:$E$61,5,0),21)='Auto Responses'!$A$73,'Auto Responses'!$A$74,VLOOKUP($A157,Product!$A$13:$E$61,4,0))&amp;""</f>
        <v/>
      </c>
      <c r="E157" s="218"/>
      <c r="F157" s="39" t="str">
        <f>VLOOKUP($A157,Questions!$A$2:$W$333,20,0)&amp;""</f>
        <v>Yes</v>
      </c>
      <c r="G157" s="208"/>
      <c r="H157" s="60" t="str">
        <f>VLOOKUP($A157,Questions!$A$2:$W$333,22,0)&amp;""</f>
        <v>Standard Importance</v>
      </c>
      <c r="I157" s="208"/>
      <c r="J157" s="65" t="b">
        <v>0</v>
      </c>
      <c r="K157" s="1"/>
    </row>
    <row r="158" spans="1:11" s="38" customFormat="1" ht="48" customHeight="1" x14ac:dyDescent="0.2">
      <c r="A158" s="25" t="str">
        <f>Product!$A$50</f>
        <v>DATA-12</v>
      </c>
      <c r="B158" s="27" t="str">
        <f>VLOOKUP($A158,Product!$A$13:$E$61,2,0)&amp;""</f>
        <v>Are you performing off-site backups (i.e., digitally moved off site)?</v>
      </c>
      <c r="C158" s="60" t="str">
        <f>VLOOKUP($A158,Product!$A$13:$E$61,3,0)&amp;""</f>
        <v/>
      </c>
      <c r="D158" s="43" t="str">
        <f>IF(LEFT(VLOOKUP($A158,Product!$A$13:$E$61,5,0),21)='Auto Responses'!$A$73,'Auto Responses'!$A$74,VLOOKUP($A158,Product!$A$13:$E$61,4,0))&amp;""</f>
        <v/>
      </c>
      <c r="E158" s="218"/>
      <c r="F158" s="39" t="str">
        <f>VLOOKUP($A158,Questions!$A$2:$W$333,20,0)&amp;""</f>
        <v>Yes</v>
      </c>
      <c r="G158" s="208"/>
      <c r="H158" s="60" t="str">
        <f>VLOOKUP($A158,Questions!$A$2:$W$333,22,0)&amp;""</f>
        <v>Standard Importance</v>
      </c>
      <c r="I158" s="208"/>
      <c r="J158" s="65" t="b">
        <v>0</v>
      </c>
      <c r="K158" s="1"/>
    </row>
    <row r="159" spans="1:11" s="38" customFormat="1" ht="48" customHeight="1" x14ac:dyDescent="0.2">
      <c r="A159" s="25" t="str">
        <f>Product!$A$51</f>
        <v>DATA-13</v>
      </c>
      <c r="B159" s="27" t="str">
        <f>VLOOKUP($A159,Product!$A$13:$E$61,2,0)&amp;""</f>
        <v>Are physical backups taken off-site (i.e., physically moved off site)?</v>
      </c>
      <c r="C159" s="60" t="str">
        <f>VLOOKUP($A159,Product!$A$13:$E$61,3,0)&amp;""</f>
        <v/>
      </c>
      <c r="D159" s="43" t="str">
        <f>IF(LEFT(VLOOKUP($A159,Product!$A$13:$E$61,5,0),21)='Auto Responses'!$A$73,'Auto Responses'!$A$74,VLOOKUP($A159,Product!$A$13:$E$61,4,0))&amp;""</f>
        <v/>
      </c>
      <c r="E159" s="218"/>
      <c r="F159" s="39" t="str">
        <f>VLOOKUP($A159,Questions!$A$2:$W$333,20,0)&amp;""</f>
        <v>Yes</v>
      </c>
      <c r="G159" s="208"/>
      <c r="H159" s="60" t="str">
        <f>VLOOKUP($A159,Questions!$A$2:$W$333,22,0)&amp;""</f>
        <v>Standard Importance</v>
      </c>
      <c r="I159" s="208"/>
      <c r="J159" s="65" t="b">
        <v>0</v>
      </c>
      <c r="K159" s="1"/>
    </row>
    <row r="160" spans="1:11" s="38" customFormat="1" ht="48" customHeight="1" x14ac:dyDescent="0.2">
      <c r="A160" s="25" t="str">
        <f>Product!$A$52</f>
        <v>DATA-14</v>
      </c>
      <c r="B160" s="27" t="str">
        <f>VLOOKUP($A160,Product!$A$13:$E$61,2,0)&amp;""</f>
        <v>Are data backups encrypted?</v>
      </c>
      <c r="C160" s="60" t="str">
        <f>VLOOKUP($A160,Product!$A$13:$E$61,3,0)&amp;""</f>
        <v/>
      </c>
      <c r="D160" s="43" t="str">
        <f>IF(LEFT(VLOOKUP($A160,Product!$A$13:$E$61,5,0),21)='Auto Responses'!$A$73,'Auto Responses'!$A$74,VLOOKUP($A160,Product!$A$13:$E$61,4,0))&amp;""</f>
        <v/>
      </c>
      <c r="E160" s="218"/>
      <c r="F160" s="39" t="str">
        <f>VLOOKUP($A160,Questions!$A$2:$W$333,20,0)&amp;""</f>
        <v>Yes</v>
      </c>
      <c r="G160" s="208"/>
      <c r="H160" s="60" t="str">
        <f>VLOOKUP($A160,Questions!$A$2:$W$333,22,0)&amp;""</f>
        <v>Minor Importance</v>
      </c>
      <c r="I160" s="208"/>
      <c r="J160" s="65" t="b">
        <v>0</v>
      </c>
      <c r="K160" s="1"/>
    </row>
    <row r="161" spans="1:11" s="38" customFormat="1" ht="67.5" customHeight="1" x14ac:dyDescent="0.2">
      <c r="A161" s="25" t="str">
        <f>Product!$A$53</f>
        <v>DATA-15</v>
      </c>
      <c r="B161" s="27" t="str">
        <f>VLOOKUP($A161,Product!$A$13:$E$61,2,0)&amp;""</f>
        <v>Do you have a media handling process that is documented and currently implemented that meets established business needs and regulatory requirements, including end-of-life, repurposing, and data-sanitization procedures?</v>
      </c>
      <c r="C161" s="60" t="str">
        <f>VLOOKUP($A161,Product!$A$13:$E$61,3,0)&amp;""</f>
        <v/>
      </c>
      <c r="D161" s="43" t="str">
        <f>IF(LEFT(VLOOKUP($A161,Product!$A$13:$E$61,5,0),21)='Auto Responses'!$A$73,'Auto Responses'!$A$74,VLOOKUP($A161,Product!$A$13:$E$61,4,0))&amp;""</f>
        <v/>
      </c>
      <c r="E161" s="218"/>
      <c r="F161" s="39" t="str">
        <f>VLOOKUP($A161,Questions!$A$2:$W$333,20,0)&amp;""</f>
        <v>Yes</v>
      </c>
      <c r="G161" s="208"/>
      <c r="H161" s="60" t="str">
        <f>VLOOKUP($A161,Questions!$A$2:$W$333,22,0)&amp;""</f>
        <v>Standard Importance</v>
      </c>
      <c r="I161" s="208"/>
      <c r="J161" s="65" t="b">
        <v>0</v>
      </c>
      <c r="K161" s="1"/>
    </row>
    <row r="162" spans="1:11" s="38" customFormat="1" ht="48" customHeight="1" x14ac:dyDescent="0.2">
      <c r="A162" s="25" t="str">
        <f>Product!$A$54</f>
        <v>DATA-16</v>
      </c>
      <c r="B162" s="27" t="str">
        <f>VLOOKUP($A162,Product!$A$13:$E$61,2,0)&amp;""</f>
        <v>Does the process described in DATA-15 adhere to DoD 5220.22-M and/or NIST SP 800-88 standards?</v>
      </c>
      <c r="C162" s="60" t="str">
        <f>VLOOKUP($A162,Product!$A$13:$E$61,3,0)&amp;""</f>
        <v/>
      </c>
      <c r="D162" s="43" t="str">
        <f>IF(LEFT(VLOOKUP($A162,Product!$A$13:$E$61,5,0),21)='Auto Responses'!$A$73,'Auto Responses'!$A$74,VLOOKUP($A162,Product!$A$13:$E$61,4,0))&amp;""</f>
        <v/>
      </c>
      <c r="E162" s="218"/>
      <c r="F162" s="39" t="str">
        <f>VLOOKUP($A162,Questions!$A$2:$W$333,20,0)&amp;""</f>
        <v>Yes</v>
      </c>
      <c r="G162" s="208"/>
      <c r="H162" s="60" t="str">
        <f>VLOOKUP($A162,Questions!$A$2:$W$333,22,0)&amp;""</f>
        <v>Standard Importance</v>
      </c>
      <c r="I162" s="208"/>
      <c r="J162" s="65" t="b">
        <v>0</v>
      </c>
      <c r="K162" s="1"/>
    </row>
    <row r="163" spans="1:11" s="38" customFormat="1" ht="48" customHeight="1" x14ac:dyDescent="0.2">
      <c r="A163" s="25" t="str">
        <f>Product!$A$55</f>
        <v>DATA-17</v>
      </c>
      <c r="B163" s="27" t="str">
        <f>VLOOKUP($A163,Product!$A$13:$E$61,2,0)&amp;""</f>
        <v>Does your staff (or third party) have access to institutional data (e.g., financial, PHI, or other sensitive information) through any means?</v>
      </c>
      <c r="C163" s="60" t="str">
        <f>VLOOKUP($A163,Product!$A$13:$E$61,3,0)&amp;""</f>
        <v/>
      </c>
      <c r="D163" s="43" t="str">
        <f>IF(LEFT(VLOOKUP($A163,Product!$A$13:$E$61,5,0),21)='Auto Responses'!$A$73,'Auto Responses'!$A$74,VLOOKUP($A163,Product!$A$13:$E$61,4,0))&amp;""</f>
        <v/>
      </c>
      <c r="E163" s="218"/>
      <c r="F163" s="39" t="str">
        <f>VLOOKUP($A163,Questions!$A$2:$W$333,20,0)&amp;""</f>
        <v>Yes</v>
      </c>
      <c r="G163" s="208"/>
      <c r="H163" s="60" t="str">
        <f>VLOOKUP($A163,Questions!$A$2:$W$333,22,0)&amp;""</f>
        <v>Standard Importance</v>
      </c>
      <c r="I163" s="208"/>
      <c r="J163" s="65" t="b">
        <v>0</v>
      </c>
      <c r="K163" s="1"/>
    </row>
    <row r="164" spans="1:11" s="38" customFormat="1" ht="48" customHeight="1" x14ac:dyDescent="0.2">
      <c r="A164" s="25" t="str">
        <f>Product!$A$56</f>
        <v>DATA-18</v>
      </c>
      <c r="B164" s="27" t="str">
        <f>VLOOKUP($A164,Product!$A$13:$E$61,2,0)&amp;""</f>
        <v>Do you have a documented and currently implemented strategy for securing employee workstations when they work remotely (i.e., not in a trusted computing environment)?</v>
      </c>
      <c r="C164" s="60" t="str">
        <f>VLOOKUP($A164,Product!$A$13:$E$61,3,0)&amp;""</f>
        <v/>
      </c>
      <c r="D164" s="43" t="str">
        <f>IF(LEFT(VLOOKUP($A164,Product!$A$13:$E$61,5,0),21)='Auto Responses'!$A$73,'Auto Responses'!$A$74,VLOOKUP($A164,Product!$A$13:$E$61,4,0))&amp;""</f>
        <v/>
      </c>
      <c r="E164" s="218"/>
      <c r="F164" s="39" t="str">
        <f>VLOOKUP($A164,Questions!$A$2:$W$333,20,0)&amp;""</f>
        <v>Yes</v>
      </c>
      <c r="G164" s="208"/>
      <c r="H164" s="60" t="str">
        <f>VLOOKUP($A164,Questions!$A$2:$W$333,22,0)&amp;""</f>
        <v>Standard Importance</v>
      </c>
      <c r="I164" s="208"/>
      <c r="J164" s="65" t="b">
        <v>0</v>
      </c>
      <c r="K164" s="1"/>
    </row>
    <row r="165" spans="1:11" s="38" customFormat="1" ht="66.75" customHeight="1" x14ac:dyDescent="0.2">
      <c r="A165" s="25" t="str">
        <f>Product!$A$57</f>
        <v>DATA-19</v>
      </c>
      <c r="B165" s="27" t="str">
        <f>VLOOKUP($A165,Product!$A$13:$E$61,2,0)&amp;""</f>
        <v>Does the environment provide for dedicated single-tenant capabilities? If not, describe how your solution or environment separates data from different customers (e.g., logically, physically, single tenancy, multi-tenancy).</v>
      </c>
      <c r="C165" s="60" t="str">
        <f>VLOOKUP($A165,Product!$A$13:$E$61,3,0)&amp;""</f>
        <v/>
      </c>
      <c r="D165" s="43" t="str">
        <f>IF(LEFT(VLOOKUP($A165,Product!$A$13:$E$61,5,0),21)='Auto Responses'!$A$73,'Auto Responses'!$A$74,VLOOKUP($A165,Product!$A$13:$E$61,4,0))&amp;""</f>
        <v/>
      </c>
      <c r="E165" s="218"/>
      <c r="F165" s="39" t="str">
        <f>VLOOKUP($A165,Questions!$A$2:$W$333,20,0)&amp;""</f>
        <v>Yes</v>
      </c>
      <c r="G165" s="208"/>
      <c r="H165" s="60" t="str">
        <f>VLOOKUP($A165,Questions!$A$2:$W$333,22,0)&amp;""</f>
        <v>Minor Importance</v>
      </c>
      <c r="I165" s="208"/>
      <c r="J165" s="65" t="b">
        <v>0</v>
      </c>
      <c r="K165" s="1"/>
    </row>
    <row r="166" spans="1:11" s="38" customFormat="1" ht="48" customHeight="1" x14ac:dyDescent="0.2">
      <c r="A166" s="25" t="str">
        <f>Product!$A$58</f>
        <v>DATA-20</v>
      </c>
      <c r="B166" s="27" t="str">
        <f>VLOOKUP($A166,Product!$A$13:$E$61,2,0)&amp;""</f>
        <v>Are ownership rights to all data, inputs, outputs, and metadata retained by the institution?</v>
      </c>
      <c r="C166" s="60" t="str">
        <f>VLOOKUP($A166,Product!$A$13:$E$61,3,0)&amp;""</f>
        <v/>
      </c>
      <c r="D166" s="43" t="str">
        <f>IF(LEFT(VLOOKUP($A166,Product!$A$13:$E$61,5,0),21)='Auto Responses'!$A$73,'Auto Responses'!$A$74,VLOOKUP($A166,Product!$A$13:$E$61,4,0))&amp;""</f>
        <v/>
      </c>
      <c r="E166" s="218"/>
      <c r="F166" s="39" t="str">
        <f>VLOOKUP($A166,Questions!$A$2:$W$333,20,0)&amp;""</f>
        <v>Yes</v>
      </c>
      <c r="G166" s="208"/>
      <c r="H166" s="60" t="str">
        <f>VLOOKUP($A166,Questions!$A$2:$W$333,22,0)&amp;""</f>
        <v>Minor Importance</v>
      </c>
      <c r="I166" s="208"/>
      <c r="J166" s="65" t="b">
        <v>0</v>
      </c>
      <c r="K166" s="1"/>
    </row>
    <row r="167" spans="1:11" s="38" customFormat="1" ht="48" customHeight="1" x14ac:dyDescent="0.2">
      <c r="A167" s="25" t="str">
        <f>Product!$A$59</f>
        <v>DATA-21</v>
      </c>
      <c r="B167" s="27" t="str">
        <f>VLOOKUP($A167,Product!$A$13:$E$61,2,0)&amp;""</f>
        <v>In the event of imminent bankruptcy, closing of business, or retirement of service, will you provide 90 days for customers to get their data out of the system and migrate applications?</v>
      </c>
      <c r="C167" s="60" t="str">
        <f>VLOOKUP($A167,Product!$A$13:$E$61,3,0)&amp;""</f>
        <v/>
      </c>
      <c r="D167" s="43" t="str">
        <f>IF(LEFT(VLOOKUP($A167,Product!$A$13:$E$61,5,0),21)='Auto Responses'!$A$73,'Auto Responses'!$A$74,VLOOKUP($A167,Product!$A$13:$E$61,4,0))&amp;""</f>
        <v/>
      </c>
      <c r="E167" s="218"/>
      <c r="F167" s="39" t="str">
        <f>VLOOKUP($A167,Questions!$A$2:$W$333,20,0)&amp;""</f>
        <v>Yes</v>
      </c>
      <c r="G167" s="208"/>
      <c r="H167" s="60" t="str">
        <f>VLOOKUP($A167,Questions!$A$2:$W$333,22,0)&amp;""</f>
        <v>Minor Importance</v>
      </c>
      <c r="I167" s="208"/>
      <c r="J167" s="65" t="b">
        <v>0</v>
      </c>
      <c r="K167" s="1"/>
    </row>
    <row r="168" spans="1:11" s="38" customFormat="1" ht="48" customHeight="1" x14ac:dyDescent="0.2">
      <c r="A168" s="25" t="str">
        <f>Product!$A$60</f>
        <v>DATA-22</v>
      </c>
      <c r="B168" s="27" t="str">
        <f>VLOOKUP($A168,Product!$A$13:$E$61,2,0)&amp;""</f>
        <v>Are involatile backup copies made according to predefined schedules and securely stored and protected?</v>
      </c>
      <c r="C168" s="60" t="str">
        <f>VLOOKUP($A168,Product!$A$13:$E$61,3,0)&amp;""</f>
        <v/>
      </c>
      <c r="D168" s="43" t="str">
        <f>IF(LEFT(VLOOKUP($A168,Product!$A$13:$E$61,5,0),21)='Auto Responses'!$A$73,'Auto Responses'!$A$74,VLOOKUP($A168,Product!$A$13:$E$61,4,0))&amp;""</f>
        <v/>
      </c>
      <c r="E168" s="218"/>
      <c r="F168" s="39" t="str">
        <f>VLOOKUP($A168,Questions!$A$2:$W$333,20,0)&amp;""</f>
        <v>Yes</v>
      </c>
      <c r="G168" s="208"/>
      <c r="H168" s="60" t="str">
        <f>VLOOKUP($A168,Questions!$A$2:$W$333,22,0)&amp;""</f>
        <v>Minor Importance</v>
      </c>
      <c r="I168" s="208"/>
      <c r="J168" s="65" t="b">
        <v>0</v>
      </c>
      <c r="K168" s="1"/>
    </row>
    <row r="169" spans="1:11" s="38" customFormat="1" ht="66" customHeight="1" x14ac:dyDescent="0.2">
      <c r="A169" s="25" t="str">
        <f>Product!$A$61</f>
        <v>DATA-23</v>
      </c>
      <c r="B169" s="27" t="str">
        <f>VLOOKUP($A169,Product!$A$13:$E$61,2,0)&amp;""</f>
        <v>Do you have a cryptographic key management process (generation, exchange, storage, safeguards, use, vetting, and replacement) that is documented and currently implemented, for all system components (e.g., database, system, web, etc.)?</v>
      </c>
      <c r="C169" s="60" t="str">
        <f>VLOOKUP($A169,Product!$A$13:$E$61,3,0)&amp;""</f>
        <v/>
      </c>
      <c r="D169" s="43" t="str">
        <f>IF(LEFT(VLOOKUP($A169,Product!$A$13:$E$61,5,0),21)='Auto Responses'!$A$73,'Auto Responses'!$A$74,VLOOKUP($A169,Product!$A$13:$E$61,4,0))&amp;""</f>
        <v/>
      </c>
      <c r="E169" s="218"/>
      <c r="F169" s="39" t="str">
        <f>VLOOKUP($A169,Questions!$A$2:$W$333,20,0)&amp;""</f>
        <v>Yes</v>
      </c>
      <c r="G169" s="208"/>
      <c r="H169" s="60" t="str">
        <f>VLOOKUP($A169,Questions!$A$2:$W$333,22,0)&amp;""</f>
        <v>Minor Importance</v>
      </c>
      <c r="I169" s="208"/>
      <c r="J169" s="65" t="b">
        <v>0</v>
      </c>
      <c r="K169" s="1"/>
    </row>
    <row r="170" spans="1:11" s="1" customFormat="1" ht="37.35" customHeight="1" x14ac:dyDescent="0.2">
      <c r="A170" s="80" t="str">
        <f>VLOOKUP(LEFT($A171,4),'Auto Responses'!$N$4:$O$38,2,0)&amp;""</f>
        <v xml:space="preserve"> Application/Service Security</v>
      </c>
      <c r="B170" s="30"/>
      <c r="C170" s="40"/>
      <c r="D170" s="40"/>
      <c r="E170" s="151" t="s">
        <v>1099</v>
      </c>
      <c r="F170" s="40"/>
      <c r="G170" s="40"/>
      <c r="H170" s="40"/>
      <c r="I170" s="40"/>
      <c r="J170" s="40"/>
    </row>
    <row r="171" spans="1:11" s="38" customFormat="1" ht="48" customHeight="1" x14ac:dyDescent="0.2">
      <c r="A171" s="25" t="str">
        <f>Infrastructure!$A$20</f>
        <v>APPL-01</v>
      </c>
      <c r="B171" s="27" t="str">
        <f>VLOOKUP($A171,Infrastructure!$A$13:$E$74,2,0)&amp;""</f>
        <v>Are access controls for institutional accounts based on structured rules, such as role-based access control (RBAC), attribute-based access control (ABAC), or policy-based access control (PBAC)?*</v>
      </c>
      <c r="C171" s="60" t="str">
        <f>VLOOKUP($A171,Infrastructure!$A$13:$E$74,3,0)&amp;""</f>
        <v/>
      </c>
      <c r="D171" s="43" t="str">
        <f>IF(LEFT(VLOOKUP($A171,Infrastructure!$A$13:$E$74,5,0),21)='Auto Responses'!$A$73,'Auto Responses'!$A$74,VLOOKUP($A171,Infrastructure!$A$13:$E$74,4,0))&amp;""</f>
        <v/>
      </c>
      <c r="E171" s="218"/>
      <c r="F171" s="39" t="str">
        <f>VLOOKUP($A171,Questions!$A$2:$W$333,20,0)&amp;""</f>
        <v>Yes</v>
      </c>
      <c r="G171" s="208"/>
      <c r="H171" s="60" t="str">
        <f>VLOOKUP($A171,Questions!$A$2:$W$333,22,0)&amp;""</f>
        <v>Critical Importance</v>
      </c>
      <c r="I171" s="208"/>
      <c r="J171" s="65" t="b">
        <v>0</v>
      </c>
      <c r="K171" s="1"/>
    </row>
    <row r="172" spans="1:11" s="38" customFormat="1" ht="48" customHeight="1" x14ac:dyDescent="0.2">
      <c r="A172" s="25" t="str">
        <f>Infrastructure!$A$21</f>
        <v>APPL-02</v>
      </c>
      <c r="B172" s="27" t="str">
        <f>VLOOKUP($A172,Infrastructure!$A$13:$E$74,2,0)&amp;""</f>
        <v>Are you using a web application firewall (WAF)?*</v>
      </c>
      <c r="C172" s="60" t="str">
        <f>VLOOKUP($A172,Infrastructure!$A$13:$E$74,3,0)&amp;""</f>
        <v/>
      </c>
      <c r="D172" s="43" t="str">
        <f>IF(LEFT(VLOOKUP($A172,Infrastructure!$A$13:$E$74,5,0),21)='Auto Responses'!$A$73,'Auto Responses'!$A$74,VLOOKUP($A172,Infrastructure!$A$13:$E$74,4,0))&amp;""</f>
        <v/>
      </c>
      <c r="E172" s="218"/>
      <c r="F172" s="39" t="str">
        <f>VLOOKUP($A172,Questions!$A$2:$W$333,20,0)&amp;""</f>
        <v>Yes</v>
      </c>
      <c r="G172" s="208"/>
      <c r="H172" s="60" t="str">
        <f>VLOOKUP($A172,Questions!$A$2:$W$333,22,0)&amp;""</f>
        <v>Critical Importance</v>
      </c>
      <c r="I172" s="208"/>
      <c r="J172" s="65" t="b">
        <v>0</v>
      </c>
      <c r="K172" s="1"/>
    </row>
    <row r="173" spans="1:11" s="38" customFormat="1" ht="48" customHeight="1" x14ac:dyDescent="0.2">
      <c r="A173" s="25" t="str">
        <f>Infrastructure!$A$22</f>
        <v>APPL-03</v>
      </c>
      <c r="B173" s="27" t="str">
        <f>VLOOKUP($A173,Infrastructure!$A$13:$E$74,2,0)&amp;""</f>
        <v>Are only currently supported operating system(s), software, and libraries leveraged by the system(s)/application(s) that will have access to institution's data?*</v>
      </c>
      <c r="C173" s="60" t="str">
        <f>VLOOKUP($A173,Infrastructure!$A$13:$E$74,3,0)&amp;""</f>
        <v/>
      </c>
      <c r="D173" s="43" t="str">
        <f>IF(LEFT(VLOOKUP($A173,Infrastructure!$A$13:$E$74,5,0),21)='Auto Responses'!$A$73,'Auto Responses'!$A$74,VLOOKUP($A173,Infrastructure!$A$13:$E$74,4,0))&amp;""</f>
        <v/>
      </c>
      <c r="E173" s="218"/>
      <c r="F173" s="39" t="str">
        <f>VLOOKUP($A173,Questions!$A$2:$W$333,20,0)&amp;""</f>
        <v>Yes</v>
      </c>
      <c r="G173" s="208"/>
      <c r="H173" s="60" t="str">
        <f>VLOOKUP($A173,Questions!$A$2:$W$333,22,0)&amp;""</f>
        <v>Critical Importance</v>
      </c>
      <c r="I173" s="208"/>
      <c r="J173" s="65" t="b">
        <v>0</v>
      </c>
      <c r="K173" s="1"/>
    </row>
    <row r="174" spans="1:11" s="38" customFormat="1" ht="48" customHeight="1" x14ac:dyDescent="0.2">
      <c r="A174" s="25" t="str">
        <f>Infrastructure!$A$23</f>
        <v>APPL-04</v>
      </c>
      <c r="B174" s="27" t="str">
        <f>VLOOKUP($A174,Infrastructure!$A$13:$E$74,2,0)&amp;""</f>
        <v>Does your application require access to location or GPS data?</v>
      </c>
      <c r="C174" s="60" t="str">
        <f>VLOOKUP($A174,Infrastructure!$A$13:$E$74,3,0)&amp;""</f>
        <v/>
      </c>
      <c r="D174" s="43" t="str">
        <f>IF(LEFT(VLOOKUP($A174,Infrastructure!$A$13:$E$74,5,0),21)='Auto Responses'!$A$73,'Auto Responses'!$A$74,VLOOKUP($A174,Infrastructure!$A$13:$E$74,4,0))&amp;""</f>
        <v/>
      </c>
      <c r="E174" s="218"/>
      <c r="F174" s="39" t="str">
        <f>VLOOKUP($A174,Questions!$A$2:$W$333,20,0)&amp;""</f>
        <v>No</v>
      </c>
      <c r="G174" s="208"/>
      <c r="H174" s="60" t="str">
        <f>VLOOKUP($A174,Questions!$A$2:$W$333,22,0)&amp;""</f>
        <v>Critical Importance</v>
      </c>
      <c r="I174" s="208"/>
      <c r="J174" s="65" t="b">
        <v>0</v>
      </c>
      <c r="K174" s="1"/>
    </row>
    <row r="175" spans="1:11" s="38" customFormat="1" ht="48" customHeight="1" x14ac:dyDescent="0.2">
      <c r="A175" s="25" t="str">
        <f>Infrastructure!$A$24</f>
        <v>APPL-05</v>
      </c>
      <c r="B175" s="27" t="str">
        <f>VLOOKUP($A175,Infrastructure!$A$13:$E$74,2,0)&amp;""</f>
        <v>Does your application provide separation of duties between security administration, system administration, and standard user functions?*</v>
      </c>
      <c r="C175" s="60" t="str">
        <f>VLOOKUP($A175,Infrastructure!$A$13:$E$74,3,0)&amp;""</f>
        <v/>
      </c>
      <c r="D175" s="43" t="str">
        <f>IF(LEFT(VLOOKUP($A175,Infrastructure!$A$13:$E$74,5,0),21)='Auto Responses'!$A$73,'Auto Responses'!$A$74,VLOOKUP($A175,Infrastructure!$A$13:$E$74,4,0))&amp;""</f>
        <v/>
      </c>
      <c r="E175" s="218"/>
      <c r="F175" s="39" t="str">
        <f>VLOOKUP($A175,Questions!$A$2:$W$333,20,0)&amp;""</f>
        <v>Yes</v>
      </c>
      <c r="G175" s="208"/>
      <c r="H175" s="60" t="str">
        <f>VLOOKUP($A175,Questions!$A$2:$W$333,22,0)&amp;""</f>
        <v>Critical Importance</v>
      </c>
      <c r="I175" s="208"/>
      <c r="J175" s="65" t="b">
        <v>0</v>
      </c>
      <c r="K175" s="1"/>
    </row>
    <row r="176" spans="1:11" s="38" customFormat="1" ht="48" customHeight="1" x14ac:dyDescent="0.2">
      <c r="A176" s="25" t="str">
        <f>Infrastructure!$A$25</f>
        <v>APPL-06</v>
      </c>
      <c r="B176" s="27" t="str">
        <f>VLOOKUP($A176,Infrastructure!$A$13:$E$74,2,0)&amp;""</f>
        <v>Do you subject your code to static code analysis and/or static application security testing prior to release?*</v>
      </c>
      <c r="C176" s="60" t="str">
        <f>VLOOKUP($A176,Infrastructure!$A$13:$E$74,3,0)&amp;""</f>
        <v/>
      </c>
      <c r="D176" s="43" t="str">
        <f>IF(LEFT(VLOOKUP($A176,Infrastructure!$A$13:$E$74,5,0),21)='Auto Responses'!$A$73,'Auto Responses'!$A$74,VLOOKUP($A176,Infrastructure!$A$13:$E$74,4,0))&amp;""</f>
        <v/>
      </c>
      <c r="E176" s="218"/>
      <c r="F176" s="39" t="str">
        <f>VLOOKUP($A176,Questions!$A$2:$W$333,20,0)&amp;""</f>
        <v>Yes</v>
      </c>
      <c r="G176" s="208"/>
      <c r="H176" s="60" t="str">
        <f>VLOOKUP($A176,Questions!$A$2:$W$333,22,0)&amp;""</f>
        <v>Critical Importance</v>
      </c>
      <c r="I176" s="208"/>
      <c r="J176" s="65" t="b">
        <v>0</v>
      </c>
      <c r="K176" s="1"/>
    </row>
    <row r="177" spans="1:11" s="38" customFormat="1" ht="48" customHeight="1" x14ac:dyDescent="0.2">
      <c r="A177" s="25" t="str">
        <f>Infrastructure!$A$26</f>
        <v>APPL-07</v>
      </c>
      <c r="B177" s="27" t="str">
        <f>VLOOKUP($A177,Infrastructure!$A$13:$E$74,2,0)&amp;""</f>
        <v>Do you have software testing processes (dynamic or static) that are established and followed?*</v>
      </c>
      <c r="C177" s="60" t="str">
        <f>VLOOKUP($A177,Infrastructure!$A$13:$E$74,3,0)&amp;""</f>
        <v/>
      </c>
      <c r="D177" s="43" t="str">
        <f>IF(LEFT(VLOOKUP($A177,Infrastructure!$A$13:$E$74,5,0),21)='Auto Responses'!$A$73,'Auto Responses'!$A$74,VLOOKUP($A177,Infrastructure!$A$13:$E$74,4,0))&amp;""</f>
        <v/>
      </c>
      <c r="E177" s="218"/>
      <c r="F177" s="39" t="str">
        <f>VLOOKUP($A177,Questions!$A$2:$W$333,20,0)&amp;""</f>
        <v>Yes</v>
      </c>
      <c r="G177" s="208"/>
      <c r="H177" s="60" t="str">
        <f>VLOOKUP($A177,Questions!$A$2:$W$333,22,0)&amp;""</f>
        <v>Critical Importance</v>
      </c>
      <c r="I177" s="208"/>
      <c r="J177" s="65" t="b">
        <v>0</v>
      </c>
      <c r="K177" s="1"/>
    </row>
    <row r="178" spans="1:11" s="38" customFormat="1" ht="48" customHeight="1" x14ac:dyDescent="0.2">
      <c r="A178" s="25" t="str">
        <f>Infrastructure!$A$27</f>
        <v>APPL-08</v>
      </c>
      <c r="B178" s="27" t="str">
        <f>VLOOKUP($A178,Infrastructure!$A$13:$E$74,2,0)&amp;""</f>
        <v>Are access controls for staff within your organization based on structured rules, such as RBAC, ABAC, or PBAC?</v>
      </c>
      <c r="C178" s="60" t="str">
        <f>VLOOKUP($A178,Infrastructure!$A$13:$E$74,3,0)&amp;""</f>
        <v/>
      </c>
      <c r="D178" s="43" t="str">
        <f>IF(LEFT(VLOOKUP($A178,Infrastructure!$A$13:$E$74,5,0),21)='Auto Responses'!$A$73,'Auto Responses'!$A$74,VLOOKUP($A178,Infrastructure!$A$13:$E$74,4,0))&amp;""</f>
        <v/>
      </c>
      <c r="E178" s="218"/>
      <c r="F178" s="39" t="str">
        <f>VLOOKUP($A178,Questions!$A$2:$W$333,20,0)&amp;""</f>
        <v>Yes</v>
      </c>
      <c r="G178" s="208"/>
      <c r="H178" s="60" t="str">
        <f>VLOOKUP($A178,Questions!$A$2:$W$333,22,0)&amp;""</f>
        <v>Standard Importance</v>
      </c>
      <c r="I178" s="208"/>
      <c r="J178" s="65" t="b">
        <v>0</v>
      </c>
      <c r="K178" s="1"/>
    </row>
    <row r="179" spans="1:11" s="38" customFormat="1" ht="48" customHeight="1" x14ac:dyDescent="0.2">
      <c r="A179" s="25" t="str">
        <f>Infrastructure!$A$28</f>
        <v>APPL-09</v>
      </c>
      <c r="B179" s="27" t="str">
        <f>VLOOKUP($A179,Infrastructure!$A$13:$E$74,2,0)&amp;""</f>
        <v>Does the system provide data input validation and error messages?</v>
      </c>
      <c r="C179" s="60" t="str">
        <f>VLOOKUP($A179,Infrastructure!$A$13:$E$74,3,0)&amp;""</f>
        <v/>
      </c>
      <c r="D179" s="43" t="str">
        <f>IF(LEFT(VLOOKUP($A179,Infrastructure!$A$13:$E$74,5,0),21)='Auto Responses'!$A$73,'Auto Responses'!$A$74,VLOOKUP($A179,Infrastructure!$A$13:$E$74,4,0))&amp;""</f>
        <v/>
      </c>
      <c r="E179" s="218"/>
      <c r="F179" s="39" t="str">
        <f>VLOOKUP($A179,Questions!$A$2:$W$333,20,0)&amp;""</f>
        <v>Yes</v>
      </c>
      <c r="G179" s="208"/>
      <c r="H179" s="60" t="str">
        <f>VLOOKUP($A179,Questions!$A$2:$W$333,22,0)&amp;""</f>
        <v>Standard Importance</v>
      </c>
      <c r="I179" s="208"/>
      <c r="J179" s="65" t="b">
        <v>0</v>
      </c>
      <c r="K179" s="1"/>
    </row>
    <row r="180" spans="1:11" s="38" customFormat="1" ht="48" customHeight="1" x14ac:dyDescent="0.2">
      <c r="A180" s="25" t="str">
        <f>Infrastructure!$A$29</f>
        <v>APPL-10</v>
      </c>
      <c r="B180" s="27" t="str">
        <f>VLOOKUP($A180,Infrastructure!$A$13:$E$74,2,0)&amp;""</f>
        <v>Do you have a process and implemented procedures for managing your software supply chain (e.g., libraries, repositories, frameworks, etc.)</v>
      </c>
      <c r="C180" s="60" t="str">
        <f>VLOOKUP($A180,Infrastructure!$A$13:$E$74,3,0)&amp;""</f>
        <v/>
      </c>
      <c r="D180" s="43" t="str">
        <f>IF(LEFT(VLOOKUP($A180,Infrastructure!$A$13:$E$74,5,0),21)='Auto Responses'!$A$73,'Auto Responses'!$A$74,VLOOKUP($A180,Infrastructure!$A$13:$E$74,4,0))&amp;""</f>
        <v/>
      </c>
      <c r="E180" s="218"/>
      <c r="F180" s="39" t="str">
        <f>VLOOKUP($A180,Questions!$A$2:$W$333,20,0)&amp;""</f>
        <v>Yes</v>
      </c>
      <c r="G180" s="208"/>
      <c r="H180" s="60" t="str">
        <f>VLOOKUP($A180,Questions!$A$2:$W$333,22,0)&amp;""</f>
        <v>Standard Importance</v>
      </c>
      <c r="I180" s="208"/>
      <c r="J180" s="65" t="b">
        <v>0</v>
      </c>
      <c r="K180" s="1"/>
    </row>
    <row r="181" spans="1:11" s="38" customFormat="1" ht="48" customHeight="1" x14ac:dyDescent="0.2">
      <c r="A181" s="25" t="str">
        <f>Infrastructure!$A$30</f>
        <v>APPL-11</v>
      </c>
      <c r="B181" s="27" t="str">
        <f>VLOOKUP($A181,Infrastructure!$A$13:$E$74,2,0)&amp;""</f>
        <v>Have your developers been trained in secure coding techniques?</v>
      </c>
      <c r="C181" s="60" t="str">
        <f>VLOOKUP($A181,Infrastructure!$A$13:$E$74,3,0)&amp;""</f>
        <v/>
      </c>
      <c r="D181" s="43" t="str">
        <f>IF(LEFT(VLOOKUP($A181,Infrastructure!$A$13:$E$74,5,0),21)='Auto Responses'!$A$73,'Auto Responses'!$A$74,VLOOKUP($A181,Infrastructure!$A$13:$E$74,4,0))&amp;""</f>
        <v/>
      </c>
      <c r="E181" s="218"/>
      <c r="F181" s="39" t="str">
        <f>VLOOKUP($A181,Questions!$A$2:$W$333,20,0)&amp;""</f>
        <v>Yes</v>
      </c>
      <c r="G181" s="208"/>
      <c r="H181" s="60" t="str">
        <f>VLOOKUP($A181,Questions!$A$2:$W$333,22,0)&amp;""</f>
        <v>Standard Importance</v>
      </c>
      <c r="I181" s="208"/>
      <c r="J181" s="65" t="b">
        <v>0</v>
      </c>
      <c r="K181" s="1"/>
    </row>
    <row r="182" spans="1:11" s="38" customFormat="1" ht="48" customHeight="1" x14ac:dyDescent="0.2">
      <c r="A182" s="25" t="str">
        <f>Infrastructure!$A$31</f>
        <v>APPL-12</v>
      </c>
      <c r="B182" s="27" t="str">
        <f>VLOOKUP($A182,Infrastructure!$A$13:$E$74,2,0)&amp;""</f>
        <v>Was your application developed using secure coding techniques?</v>
      </c>
      <c r="C182" s="60" t="str">
        <f>VLOOKUP($A182,Infrastructure!$A$13:$E$74,3,0)&amp;""</f>
        <v/>
      </c>
      <c r="D182" s="43" t="str">
        <f>IF(LEFT(VLOOKUP($A182,Infrastructure!$A$13:$E$74,5,0),21)='Auto Responses'!$A$73,'Auto Responses'!$A$74,VLOOKUP($A182,Infrastructure!$A$13:$E$74,4,0))&amp;""</f>
        <v/>
      </c>
      <c r="E182" s="218"/>
      <c r="F182" s="39" t="str">
        <f>VLOOKUP($A182,Questions!$A$2:$W$333,20,0)&amp;""</f>
        <v>Yes</v>
      </c>
      <c r="G182" s="208"/>
      <c r="H182" s="60" t="str">
        <f>VLOOKUP($A182,Questions!$A$2:$W$333,22,0)&amp;""</f>
        <v>Standard Importance</v>
      </c>
      <c r="I182" s="208"/>
      <c r="J182" s="65" t="b">
        <v>0</v>
      </c>
      <c r="K182" s="1"/>
    </row>
    <row r="183" spans="1:11" s="38" customFormat="1" ht="48" customHeight="1" x14ac:dyDescent="0.2">
      <c r="A183" s="25" t="str">
        <f>Infrastructure!$A$32</f>
        <v>APPL-13</v>
      </c>
      <c r="B183" s="27" t="str">
        <f>VLOOKUP($A183,Infrastructure!$A$13:$E$74,2,0)&amp;""</f>
        <v>If mobile, is the application available from a trusted source (e.g., App Store, Google Play Store)?</v>
      </c>
      <c r="C183" s="60" t="str">
        <f>VLOOKUP($A183,Infrastructure!$A$13:$E$74,3,0)&amp;""</f>
        <v/>
      </c>
      <c r="D183" s="43" t="str">
        <f>IF(LEFT(VLOOKUP($A183,Infrastructure!$A$13:$E$74,5,0),21)='Auto Responses'!$A$73,'Auto Responses'!$A$74,VLOOKUP($A183,Infrastructure!$A$13:$E$74,4,0))&amp;""</f>
        <v/>
      </c>
      <c r="E183" s="218"/>
      <c r="F183" s="39" t="str">
        <f>VLOOKUP($A183,Questions!$A$2:$W$333,20,0)&amp;""</f>
        <v>Yes</v>
      </c>
      <c r="G183" s="208"/>
      <c r="H183" s="60" t="str">
        <f>VLOOKUP($A183,Questions!$A$2:$W$333,22,0)&amp;""</f>
        <v>Minor Importance</v>
      </c>
      <c r="I183" s="208"/>
      <c r="J183" s="65" t="b">
        <v>0</v>
      </c>
      <c r="K183" s="1"/>
    </row>
    <row r="184" spans="1:11" s="38" customFormat="1" ht="48" customHeight="1" x14ac:dyDescent="0.2">
      <c r="A184" s="25" t="str">
        <f>Infrastructure!$A$33</f>
        <v>APPL-14</v>
      </c>
      <c r="B184" s="27" t="str">
        <f>VLOOKUP($A184,Infrastructure!$A$13:$E$74,2,0)&amp;""</f>
        <v>Do you have a fully implemented policy or procedure that details how your employees obtain administrator access to institutional instance of the application?</v>
      </c>
      <c r="C184" s="60" t="str">
        <f>VLOOKUP($A184,Infrastructure!$A$13:$E$74,3,0)&amp;""</f>
        <v/>
      </c>
      <c r="D184" s="43" t="str">
        <f>IF(LEFT(VLOOKUP($A184,Infrastructure!$A$13:$E$74,5,0),21)='Auto Responses'!$A$73,'Auto Responses'!$A$74,VLOOKUP($A184,Infrastructure!$A$13:$E$74,4,0))&amp;""</f>
        <v/>
      </c>
      <c r="E184" s="218"/>
      <c r="F184" s="39" t="str">
        <f>VLOOKUP($A184,Questions!$A$2:$W$333,20,0)&amp;""</f>
        <v>Yes</v>
      </c>
      <c r="G184" s="208"/>
      <c r="H184" s="60" t="str">
        <f>VLOOKUP($A184,Questions!$A$2:$W$333,22,0)&amp;""</f>
        <v>Minor Importance</v>
      </c>
      <c r="I184" s="208"/>
      <c r="J184" s="65" t="b">
        <v>0</v>
      </c>
      <c r="K184" s="1"/>
    </row>
    <row r="185" spans="1:11" s="1" customFormat="1" ht="37.35" customHeight="1" x14ac:dyDescent="0.2">
      <c r="A185" s="80" t="str">
        <f>VLOOKUP(LEFT($A186,4),'Auto Responses'!$N$4:$O$38,2,0)&amp;""</f>
        <v xml:space="preserve"> Datacenter</v>
      </c>
      <c r="B185" s="30"/>
      <c r="C185" s="40"/>
      <c r="D185" s="40"/>
      <c r="E185" s="151" t="s">
        <v>1099</v>
      </c>
      <c r="F185" s="40"/>
      <c r="G185" s="40"/>
      <c r="H185" s="40"/>
      <c r="I185" s="40"/>
      <c r="J185" s="40"/>
    </row>
    <row r="186" spans="1:11" s="38" customFormat="1" ht="48" customHeight="1" x14ac:dyDescent="0.2">
      <c r="A186" s="25" t="str">
        <f>Infrastructure!$A$35</f>
        <v>DCTR-01</v>
      </c>
      <c r="B186" s="27" t="str">
        <f>VLOOKUP($A186,Infrastructure!$A$13:$E$74,2,0)&amp;""</f>
        <v>Select your hosting option.</v>
      </c>
      <c r="C186" s="60" t="str">
        <f>VLOOKUP($A186,Infrastructure!$A$13:$E$74,3,0)&amp;""</f>
        <v/>
      </c>
      <c r="D186" s="43" t="str">
        <f>IF(LEFT(VLOOKUP($A186,Infrastructure!$A$13:$E$74,5,0),21)='Auto Responses'!$A$73,'Auto Responses'!$A$74,VLOOKUP($A186,Infrastructure!$A$13:$E$74,4,0))&amp;""</f>
        <v/>
      </c>
      <c r="E186" s="218"/>
      <c r="F186" s="39" t="str">
        <f>VLOOKUP($A186,Questions!$A$2:$W$333,20,0)&amp;""</f>
        <v>Yes</v>
      </c>
      <c r="G186" s="208"/>
      <c r="H186" s="60" t="str">
        <f>VLOOKUP($A186,Questions!$A$2:$W$333,22,0)&amp;""</f>
        <v/>
      </c>
      <c r="I186" s="208"/>
      <c r="J186" s="65" t="b">
        <v>0</v>
      </c>
      <c r="K186" s="1"/>
    </row>
    <row r="187" spans="1:11" s="38" customFormat="1" ht="48" customHeight="1" x14ac:dyDescent="0.2">
      <c r="A187" s="25" t="str">
        <f>Infrastructure!$A$36</f>
        <v>DCTR-02</v>
      </c>
      <c r="B187" s="27" t="str">
        <f>VLOOKUP($A187,Infrastructure!$A$13:$E$74,2,0)&amp;""</f>
        <v>Is a SOC 2 Type 2 report available for the hosting environment?</v>
      </c>
      <c r="C187" s="60" t="str">
        <f>VLOOKUP($A187,Infrastructure!$A$13:$E$74,3,0)&amp;""</f>
        <v/>
      </c>
      <c r="D187" s="43" t="str">
        <f>IF(LEFT(VLOOKUP($A187,Infrastructure!$A$13:$E$74,5,0),21)='Auto Responses'!$A$73,'Auto Responses'!$A$74,VLOOKUP($A187,Infrastructure!$A$13:$E$74,4,0))&amp;""</f>
        <v/>
      </c>
      <c r="E187" s="218"/>
      <c r="F187" s="39" t="str">
        <f>VLOOKUP($A187,Questions!$A$2:$W$333,20,0)&amp;""</f>
        <v>Yes</v>
      </c>
      <c r="G187" s="208"/>
      <c r="H187" s="60" t="str">
        <f>VLOOKUP($A187,Questions!$A$2:$W$333,22,0)&amp;""</f>
        <v>Standard Importance</v>
      </c>
      <c r="I187" s="208"/>
      <c r="J187" s="65" t="b">
        <v>0</v>
      </c>
      <c r="K187" s="1"/>
    </row>
    <row r="188" spans="1:11" s="38" customFormat="1" ht="48" customHeight="1" x14ac:dyDescent="0.2">
      <c r="A188" s="25" t="str">
        <f>Infrastructure!$A$37</f>
        <v>DCTR-03</v>
      </c>
      <c r="B188" s="27" t="str">
        <f>VLOOKUP($A188,Infrastructure!$A$13:$E$74,2,0)&amp;""</f>
        <v>Are you generally able to accommodate storing each institution's data within its geographic region?</v>
      </c>
      <c r="C188" s="60" t="str">
        <f>VLOOKUP($A188,Infrastructure!$A$13:$E$74,3,0)&amp;""</f>
        <v/>
      </c>
      <c r="D188" s="43" t="str">
        <f>IF(LEFT(VLOOKUP($A188,Infrastructure!$A$13:$E$74,5,0),21)='Auto Responses'!$A$73,'Auto Responses'!$A$74,VLOOKUP($A188,Infrastructure!$A$13:$E$74,4,0))&amp;""</f>
        <v/>
      </c>
      <c r="E188" s="218"/>
      <c r="F188" s="39" t="str">
        <f>VLOOKUP($A188,Questions!$A$2:$W$333,20,0)&amp;""</f>
        <v>Yes</v>
      </c>
      <c r="G188" s="208"/>
      <c r="H188" s="60" t="str">
        <f>VLOOKUP($A188,Questions!$A$2:$W$333,22,0)&amp;""</f>
        <v>Standard Importance</v>
      </c>
      <c r="I188" s="208"/>
      <c r="J188" s="65" t="b">
        <v>0</v>
      </c>
      <c r="K188" s="1"/>
    </row>
    <row r="189" spans="1:11" s="38" customFormat="1" ht="48" customHeight="1" x14ac:dyDescent="0.2">
      <c r="A189" s="25" t="str">
        <f>Infrastructure!$A$38</f>
        <v>DCTR-04</v>
      </c>
      <c r="B189" s="27" t="str">
        <f>VLOOKUP($A189,Infrastructure!$A$13:$E$74,2,0)&amp;""</f>
        <v>Are the data centers staffed 24 hours a day, seven days a week (i.e., 24 x 7 x 365)?</v>
      </c>
      <c r="C189" s="60" t="str">
        <f>VLOOKUP($A189,Infrastructure!$A$13:$E$74,3,0)&amp;""</f>
        <v/>
      </c>
      <c r="D189" s="43" t="str">
        <f>IF(LEFT(VLOOKUP($A189,Infrastructure!$A$13:$E$74,5,0),21)='Auto Responses'!$A$73,'Auto Responses'!$A$74,VLOOKUP($A189,Infrastructure!$A$13:$E$74,4,0))&amp;""</f>
        <v/>
      </c>
      <c r="E189" s="218"/>
      <c r="F189" s="39" t="str">
        <f>VLOOKUP($A189,Questions!$A$2:$W$333,20,0)&amp;""</f>
        <v>Yes</v>
      </c>
      <c r="G189" s="208"/>
      <c r="H189" s="60" t="str">
        <f>VLOOKUP($A189,Questions!$A$2:$W$333,22,0)&amp;""</f>
        <v>Standard Importance</v>
      </c>
      <c r="I189" s="208"/>
      <c r="J189" s="65" t="b">
        <v>0</v>
      </c>
      <c r="K189" s="1"/>
    </row>
    <row r="190" spans="1:11" s="38" customFormat="1" ht="48" customHeight="1" x14ac:dyDescent="0.2">
      <c r="A190" s="25" t="str">
        <f>Infrastructure!$A$39</f>
        <v>DCTR-05</v>
      </c>
      <c r="B190" s="27" t="str">
        <f>VLOOKUP($A190,Infrastructure!$A$13:$E$74,2,0)&amp;""</f>
        <v>Are your servers separated from other companies via a physical barrier, such as a cage or hard walls?</v>
      </c>
      <c r="C190" s="60" t="str">
        <f>VLOOKUP($A190,Infrastructure!$A$13:$E$74,3,0)&amp;""</f>
        <v/>
      </c>
      <c r="D190" s="43" t="str">
        <f>IF(LEFT(VLOOKUP($A190,Infrastructure!$A$13:$E$74,5,0),21)='Auto Responses'!$A$73,'Auto Responses'!$A$74,VLOOKUP($A190,Infrastructure!$A$13:$E$74,4,0))&amp;""</f>
        <v/>
      </c>
      <c r="E190" s="218"/>
      <c r="F190" s="39" t="str">
        <f>VLOOKUP($A190,Questions!$A$2:$W$333,20,0)&amp;""</f>
        <v>Yes</v>
      </c>
      <c r="G190" s="208"/>
      <c r="H190" s="60" t="str">
        <f>VLOOKUP($A190,Questions!$A$2:$W$333,22,0)&amp;""</f>
        <v>Standard Importance</v>
      </c>
      <c r="I190" s="208"/>
      <c r="J190" s="65" t="b">
        <v>0</v>
      </c>
      <c r="K190" s="1"/>
    </row>
    <row r="191" spans="1:11" s="38" customFormat="1" ht="48" customHeight="1" x14ac:dyDescent="0.2">
      <c r="A191" s="25" t="str">
        <f>Infrastructure!$A$40</f>
        <v>DCTR-06</v>
      </c>
      <c r="B191" s="27" t="str">
        <f>VLOOKUP($A191,Infrastructure!$A$13:$E$74,2,0)&amp;""</f>
        <v>Does a physical barrier fully enclose the physical space, preventing unauthorized physical contact with any of your devices?*</v>
      </c>
      <c r="C191" s="60" t="str">
        <f>VLOOKUP($A191,Infrastructure!$A$13:$E$74,3,0)&amp;""</f>
        <v/>
      </c>
      <c r="D191" s="43" t="str">
        <f>IF(LEFT(VLOOKUP($A191,Infrastructure!$A$13:$E$74,5,0),21)='Auto Responses'!$A$73,'Auto Responses'!$A$74,VLOOKUP($A191,Infrastructure!$A$13:$E$74,4,0))&amp;""</f>
        <v/>
      </c>
      <c r="E191" s="218"/>
      <c r="F191" s="39" t="str">
        <f>VLOOKUP($A191,Questions!$A$2:$W$333,20,0)&amp;""</f>
        <v>Yes</v>
      </c>
      <c r="G191" s="208"/>
      <c r="H191" s="60" t="str">
        <f>VLOOKUP($A191,Questions!$A$2:$W$333,22,0)&amp;""</f>
        <v>Critical Importance</v>
      </c>
      <c r="I191" s="208"/>
      <c r="J191" s="65" t="b">
        <v>0</v>
      </c>
      <c r="K191" s="1"/>
    </row>
    <row r="192" spans="1:11" s="38" customFormat="1" ht="48" customHeight="1" x14ac:dyDescent="0.2">
      <c r="A192" s="25" t="str">
        <f>Infrastructure!$A$41</f>
        <v>DCTR-07</v>
      </c>
      <c r="B192" s="27" t="str">
        <f>VLOOKUP($A192,Infrastructure!$A$13:$E$74,2,0)&amp;""</f>
        <v>Are your primary and secondary data centers geographically diverse?</v>
      </c>
      <c r="C192" s="60" t="str">
        <f>VLOOKUP($A192,Infrastructure!$A$13:$E$74,3,0)&amp;""</f>
        <v/>
      </c>
      <c r="D192" s="43" t="str">
        <f>IF(LEFT(VLOOKUP($A192,Infrastructure!$A$13:$E$74,5,0),21)='Auto Responses'!$A$73,'Auto Responses'!$A$74,VLOOKUP($A192,Infrastructure!$A$13:$E$74,4,0))&amp;""</f>
        <v/>
      </c>
      <c r="E192" s="218"/>
      <c r="F192" s="39" t="str">
        <f>VLOOKUP($A192,Questions!$A$2:$W$333,20,0)&amp;""</f>
        <v>Yes</v>
      </c>
      <c r="G192" s="208"/>
      <c r="H192" s="60" t="str">
        <f>VLOOKUP($A192,Questions!$A$2:$W$333,22,0)&amp;""</f>
        <v>Standard Importance</v>
      </c>
      <c r="I192" s="208"/>
      <c r="J192" s="65" t="b">
        <v>0</v>
      </c>
      <c r="K192" s="1"/>
    </row>
    <row r="193" spans="1:11" s="38" customFormat="1" ht="48" customHeight="1" x14ac:dyDescent="0.2">
      <c r="A193" s="25" t="str">
        <f>Infrastructure!$A$42</f>
        <v>DCTR-08</v>
      </c>
      <c r="B193" s="27" t="str">
        <f>VLOOKUP($A193,Infrastructure!$A$13:$E$74,2,0)&amp;""</f>
        <v>Is the service hosted in a high-availability environment?</v>
      </c>
      <c r="C193" s="60" t="str">
        <f>VLOOKUP($A193,Infrastructure!$A$13:$E$74,3,0)&amp;""</f>
        <v/>
      </c>
      <c r="D193" s="43" t="str">
        <f>IF(LEFT(VLOOKUP($A193,Infrastructure!$A$13:$E$74,5,0),21)='Auto Responses'!$A$73,'Auto Responses'!$A$74,VLOOKUP($A193,Infrastructure!$A$13:$E$74,4,0))&amp;""</f>
        <v/>
      </c>
      <c r="E193" s="218"/>
      <c r="F193" s="39" t="str">
        <f>VLOOKUP($A193,Questions!$A$2:$W$333,20,0)&amp;""</f>
        <v>Yes</v>
      </c>
      <c r="G193" s="208"/>
      <c r="H193" s="60" t="str">
        <f>VLOOKUP($A193,Questions!$A$2:$W$333,22,0)&amp;""</f>
        <v>Standard Importance</v>
      </c>
      <c r="I193" s="208"/>
      <c r="J193" s="65" t="b">
        <v>0</v>
      </c>
      <c r="K193" s="1"/>
    </row>
    <row r="194" spans="1:11" s="38" customFormat="1" ht="48" customHeight="1" x14ac:dyDescent="0.2">
      <c r="A194" s="25" t="str">
        <f>Infrastructure!$A$43</f>
        <v>DCTR-09</v>
      </c>
      <c r="B194" s="27" t="str">
        <f>VLOOKUP($A194,Infrastructure!$A$13:$E$74,2,0)&amp;""</f>
        <v>Is redundant power available for all data centers where institutional data will reside?</v>
      </c>
      <c r="C194" s="60" t="str">
        <f>VLOOKUP($A194,Infrastructure!$A$13:$E$74,3,0)&amp;""</f>
        <v/>
      </c>
      <c r="D194" s="43" t="str">
        <f>IF(LEFT(VLOOKUP($A194,Infrastructure!$A$13:$E$74,5,0),21)='Auto Responses'!$A$73,'Auto Responses'!$A$74,VLOOKUP($A194,Infrastructure!$A$13:$E$74,4,0))&amp;""</f>
        <v/>
      </c>
      <c r="E194" s="218"/>
      <c r="F194" s="39" t="str">
        <f>VLOOKUP($A194,Questions!$A$2:$W$333,20,0)&amp;""</f>
        <v>Yes</v>
      </c>
      <c r="G194" s="208"/>
      <c r="H194" s="60" t="str">
        <f>VLOOKUP($A194,Questions!$A$2:$W$333,22,0)&amp;""</f>
        <v>Standard Importance</v>
      </c>
      <c r="I194" s="208"/>
      <c r="J194" s="65" t="b">
        <v>0</v>
      </c>
      <c r="K194" s="1"/>
    </row>
    <row r="195" spans="1:11" s="38" customFormat="1" ht="48" customHeight="1" x14ac:dyDescent="0.2">
      <c r="A195" s="25" t="str">
        <f>Infrastructure!$A$44</f>
        <v>DCTR-10</v>
      </c>
      <c r="B195" s="27" t="str">
        <f>VLOOKUP($A195,Infrastructure!$A$13:$E$74,2,0)&amp;""</f>
        <v>Are redundant power strategies tested?*</v>
      </c>
      <c r="C195" s="60" t="str">
        <f>VLOOKUP($A195,Infrastructure!$A$13:$E$74,3,0)&amp;""</f>
        <v/>
      </c>
      <c r="D195" s="43" t="str">
        <f>IF(LEFT(VLOOKUP($A195,Infrastructure!$A$13:$E$74,5,0),21)='Auto Responses'!$A$73,'Auto Responses'!$A$74,VLOOKUP($A195,Infrastructure!$A$13:$E$74,4,0))&amp;""</f>
        <v/>
      </c>
      <c r="E195" s="218"/>
      <c r="F195" s="39" t="str">
        <f>VLOOKUP($A195,Questions!$A$2:$W$333,20,0)&amp;""</f>
        <v>Yes</v>
      </c>
      <c r="G195" s="208"/>
      <c r="H195" s="60" t="str">
        <f>VLOOKUP($A195,Questions!$A$2:$W$333,22,0)&amp;""</f>
        <v>Critical Importance</v>
      </c>
      <c r="I195" s="208"/>
      <c r="J195" s="65" t="b">
        <v>0</v>
      </c>
      <c r="K195" s="1"/>
    </row>
    <row r="196" spans="1:11" s="38" customFormat="1" ht="48" customHeight="1" x14ac:dyDescent="0.2">
      <c r="A196" s="25" t="str">
        <f>Infrastructure!$A$45</f>
        <v>DCTR-11</v>
      </c>
      <c r="B196" s="27" t="str">
        <f>VLOOKUP($A196,Infrastructure!$A$13:$E$74,2,0)&amp;""</f>
        <v>Does the center where the data will reside have cooling and fire-suppression systems that are active and regularly tested?</v>
      </c>
      <c r="C196" s="60" t="str">
        <f>VLOOKUP($A196,Infrastructure!$A$13:$E$74,3,0)&amp;""</f>
        <v/>
      </c>
      <c r="D196" s="43" t="str">
        <f>IF(LEFT(VLOOKUP($A196,Infrastructure!$A$13:$E$74,5,0),21)='Auto Responses'!$A$73,'Auto Responses'!$A$74,VLOOKUP($A196,Infrastructure!$A$13:$E$74,4,0))&amp;""</f>
        <v/>
      </c>
      <c r="E196" s="218"/>
      <c r="F196" s="39" t="str">
        <f>VLOOKUP($A196,Questions!$A$2:$W$333,20,0)&amp;""</f>
        <v>Yes</v>
      </c>
      <c r="G196" s="208"/>
      <c r="H196" s="60" t="str">
        <f>VLOOKUP($A196,Questions!$A$2:$W$333,22,0)&amp;""</f>
        <v>Standard Importance</v>
      </c>
      <c r="I196" s="208"/>
      <c r="J196" s="65" t="b">
        <v>0</v>
      </c>
      <c r="K196" s="1"/>
    </row>
    <row r="197" spans="1:11" s="38" customFormat="1" ht="48" customHeight="1" x14ac:dyDescent="0.2">
      <c r="A197" s="25" t="str">
        <f>Infrastructure!$A$46</f>
        <v>DCTR-12</v>
      </c>
      <c r="B197" s="27" t="str">
        <f>VLOOKUP($A197,Infrastructure!$A$13:$E$74,2,0)&amp;""</f>
        <v>Do you have Internet Service Provider (ISP) redundancy?</v>
      </c>
      <c r="C197" s="60" t="str">
        <f>VLOOKUP($A197,Infrastructure!$A$13:$E$74,3,0)&amp;""</f>
        <v/>
      </c>
      <c r="D197" s="43" t="str">
        <f>IF(LEFT(VLOOKUP($A197,Infrastructure!$A$13:$E$74,5,0),21)='Auto Responses'!$A$73,'Auto Responses'!$A$74,VLOOKUP($A197,Infrastructure!$A$13:$E$74,4,0))&amp;""</f>
        <v/>
      </c>
      <c r="E197" s="218"/>
      <c r="F197" s="39" t="str">
        <f>VLOOKUP($A197,Questions!$A$2:$W$333,20,0)&amp;""</f>
        <v>Yes</v>
      </c>
      <c r="G197" s="208"/>
      <c r="H197" s="60" t="str">
        <f>VLOOKUP($A197,Questions!$A$2:$W$333,22,0)&amp;""</f>
        <v>Standard Importance</v>
      </c>
      <c r="I197" s="208"/>
      <c r="J197" s="65" t="b">
        <v>0</v>
      </c>
      <c r="K197" s="1"/>
    </row>
    <row r="198" spans="1:11" s="38" customFormat="1" ht="48" customHeight="1" x14ac:dyDescent="0.2">
      <c r="A198" s="25" t="str">
        <f>Infrastructure!$A$47</f>
        <v>DCTR-13</v>
      </c>
      <c r="B198" s="27" t="str">
        <f>VLOOKUP($A198,Infrastructure!$A$13:$E$74,2,0)&amp;""</f>
        <v>Does every data center where the institution's data will reside have multiple telephone company or network provider entrances to the facility?</v>
      </c>
      <c r="C198" s="60" t="str">
        <f>VLOOKUP($A198,Infrastructure!$A$13:$E$74,3,0)&amp;""</f>
        <v/>
      </c>
      <c r="D198" s="43" t="str">
        <f>IF(LEFT(VLOOKUP($A198,Infrastructure!$A$13:$E$74,5,0),21)='Auto Responses'!$A$73,'Auto Responses'!$A$74,VLOOKUP($A198,Infrastructure!$A$13:$E$74,4,0))&amp;""</f>
        <v/>
      </c>
      <c r="E198" s="218"/>
      <c r="F198" s="39" t="str">
        <f>VLOOKUP($A198,Questions!$A$2:$W$333,20,0)&amp;""</f>
        <v>Yes</v>
      </c>
      <c r="G198" s="208"/>
      <c r="H198" s="60" t="str">
        <f>VLOOKUP($A198,Questions!$A$2:$W$333,22,0)&amp;""</f>
        <v>Standard Importance</v>
      </c>
      <c r="I198" s="208"/>
      <c r="J198" s="65" t="b">
        <v>0</v>
      </c>
      <c r="K198" s="1"/>
    </row>
    <row r="199" spans="1:11" s="38" customFormat="1" ht="48" customHeight="1" x14ac:dyDescent="0.2">
      <c r="A199" s="25" t="str">
        <f>Infrastructure!$A$48</f>
        <v>DCTR-14</v>
      </c>
      <c r="B199" s="27" t="str">
        <f>VLOOKUP($A199,Infrastructure!$A$13:$E$74,2,0)&amp;""</f>
        <v>Do you require multifactor authentication for all administrative accounts in your environment?</v>
      </c>
      <c r="C199" s="60" t="str">
        <f>VLOOKUP($A199,Infrastructure!$A$13:$E$74,3,0)&amp;""</f>
        <v/>
      </c>
      <c r="D199" s="43" t="str">
        <f>IF(LEFT(VLOOKUP($A199,Infrastructure!$A$13:$E$74,5,0),21)='Auto Responses'!$A$73,'Auto Responses'!$A$74,VLOOKUP($A199,Infrastructure!$A$13:$E$74,4,0))&amp;""</f>
        <v/>
      </c>
      <c r="E199" s="218"/>
      <c r="F199" s="39" t="str">
        <f>VLOOKUP($A199,Questions!$A$2:$W$333,20,0)&amp;""</f>
        <v>Yes</v>
      </c>
      <c r="G199" s="208"/>
      <c r="H199" s="60" t="str">
        <f>VLOOKUP($A199,Questions!$A$2:$W$333,22,0)&amp;""</f>
        <v>Standard Importance</v>
      </c>
      <c r="I199" s="208"/>
      <c r="J199" s="65" t="b">
        <v>0</v>
      </c>
      <c r="K199" s="1"/>
    </row>
    <row r="200" spans="1:11" s="38" customFormat="1" ht="48" customHeight="1" x14ac:dyDescent="0.2">
      <c r="A200" s="25" t="str">
        <f>Infrastructure!$A$49</f>
        <v>DCTR-15</v>
      </c>
      <c r="B200" s="27" t="str">
        <f>VLOOKUP($A200,Infrastructure!$A$13:$E$74,2,0)&amp;""</f>
        <v>Are you using your cloud provider's available hardening tools or pre-hardened images?</v>
      </c>
      <c r="C200" s="60" t="str">
        <f>VLOOKUP($A200,Infrastructure!$A$13:$E$74,3,0)&amp;""</f>
        <v/>
      </c>
      <c r="D200" s="43" t="str">
        <f>IF(LEFT(VLOOKUP($A200,Infrastructure!$A$13:$E$74,5,0),21)='Auto Responses'!$A$73,'Auto Responses'!$A$74,VLOOKUP($A200,Infrastructure!$A$13:$E$74,4,0))&amp;""</f>
        <v/>
      </c>
      <c r="E200" s="218"/>
      <c r="F200" s="39" t="str">
        <f>VLOOKUP($A200,Questions!$A$2:$W$333,20,0)&amp;""</f>
        <v>Yes</v>
      </c>
      <c r="G200" s="208"/>
      <c r="H200" s="60" t="str">
        <f>VLOOKUP($A200,Questions!$A$2:$W$333,22,0)&amp;""</f>
        <v>Standard Importance</v>
      </c>
      <c r="I200" s="208"/>
      <c r="J200" s="65" t="b">
        <v>0</v>
      </c>
      <c r="K200" s="1"/>
    </row>
    <row r="201" spans="1:11" s="38" customFormat="1" ht="48" customHeight="1" x14ac:dyDescent="0.2">
      <c r="A201" s="25" t="str">
        <f>Infrastructure!$A$50</f>
        <v>DCTR-16</v>
      </c>
      <c r="B201" s="27" t="str">
        <f>VLOOKUP($A201,Infrastructure!$A$13:$E$74,2,0)&amp;""</f>
        <v>Does your cloud solution provider have access to your encryption keys?</v>
      </c>
      <c r="C201" s="60" t="str">
        <f>VLOOKUP($A201,Infrastructure!$A$13:$E$74,3,0)&amp;""</f>
        <v/>
      </c>
      <c r="D201" s="43" t="str">
        <f>IF(LEFT(VLOOKUP($A201,Infrastructure!$A$13:$E$74,5,0),21)='Auto Responses'!$A$73,'Auto Responses'!$A$74,VLOOKUP($A201,Infrastructure!$A$13:$E$74,4,0))&amp;""</f>
        <v/>
      </c>
      <c r="E201" s="218"/>
      <c r="F201" s="39" t="str">
        <f>VLOOKUP($A201,Questions!$A$2:$W$333,20,0)&amp;""</f>
        <v>No</v>
      </c>
      <c r="G201" s="208"/>
      <c r="H201" s="60" t="str">
        <f>VLOOKUP($A201,Questions!$A$2:$W$333,22,0)&amp;""</f>
        <v>Standard Importance</v>
      </c>
      <c r="I201" s="208"/>
      <c r="J201" s="65" t="b">
        <v>0</v>
      </c>
      <c r="K201" s="1"/>
    </row>
    <row r="202" spans="1:11" s="1" customFormat="1" ht="37.35" customHeight="1" x14ac:dyDescent="0.2">
      <c r="A202" s="80" t="str">
        <f>VLOOKUP(LEFT($A203,4),'Auto Responses'!$N$4:$O$38,2,0)&amp;""</f>
        <v xml:space="preserve"> Firewalls, IDS, IPS, and Networking</v>
      </c>
      <c r="B202" s="30"/>
      <c r="C202" s="40"/>
      <c r="D202" s="40"/>
      <c r="E202" s="151" t="s">
        <v>1099</v>
      </c>
      <c r="F202" s="40"/>
      <c r="G202" s="40"/>
      <c r="H202" s="40"/>
      <c r="I202" s="40"/>
      <c r="J202" s="40"/>
    </row>
    <row r="203" spans="1:11" s="38" customFormat="1" ht="48" customHeight="1" x14ac:dyDescent="0.2">
      <c r="A203" s="25" t="str">
        <f>Infrastructure!$A$52</f>
        <v>FIDP-01</v>
      </c>
      <c r="B203" s="27" t="str">
        <f>VLOOKUP($A203,Infrastructure!$A$13:$E$74,2,0)&amp;""</f>
        <v>Are you utilizing a stateful packet inspection (SPI) firewall?*</v>
      </c>
      <c r="C203" s="60" t="str">
        <f>VLOOKUP($A203,Infrastructure!$A$13:$E$74,3,0)&amp;""</f>
        <v/>
      </c>
      <c r="D203" s="43" t="str">
        <f>IF(LEFT(VLOOKUP($A203,Infrastructure!$A$13:$E$74,5,0),21)='Auto Responses'!$A$73,'Auto Responses'!$A$74,VLOOKUP($A203,Infrastructure!$A$13:$E$74,4,0))&amp;""</f>
        <v/>
      </c>
      <c r="E203" s="218"/>
      <c r="F203" s="39" t="str">
        <f>VLOOKUP($A203,Questions!$A$2:$W$333,20,0)&amp;""</f>
        <v>Yes</v>
      </c>
      <c r="G203" s="208"/>
      <c r="H203" s="60" t="str">
        <f>VLOOKUP($A203,Questions!$A$2:$W$333,22,0)&amp;""</f>
        <v>Critical Importance</v>
      </c>
      <c r="I203" s="208"/>
      <c r="J203" s="65" t="b">
        <v>0</v>
      </c>
      <c r="K203" s="1"/>
    </row>
    <row r="204" spans="1:11" s="38" customFormat="1" ht="48" customHeight="1" x14ac:dyDescent="0.2">
      <c r="A204" s="25" t="str">
        <f>Infrastructure!$A$53</f>
        <v>FIDP-02</v>
      </c>
      <c r="B204" s="27" t="str">
        <f>VLOOKUP($A204,Infrastructure!$A$13:$E$74,2,0)&amp;""</f>
        <v>Do you have a documented policy for firewall change requests?*</v>
      </c>
      <c r="C204" s="60" t="str">
        <f>VLOOKUP($A204,Infrastructure!$A$13:$E$74,3,0)&amp;""</f>
        <v/>
      </c>
      <c r="D204" s="43" t="str">
        <f>IF(LEFT(VLOOKUP($A204,Infrastructure!$A$13:$E$74,5,0),21)='Auto Responses'!$A$73,'Auto Responses'!$A$74,VLOOKUP($A204,Infrastructure!$A$13:$E$74,4,0))&amp;""</f>
        <v/>
      </c>
      <c r="E204" s="218"/>
      <c r="F204" s="39" t="str">
        <f>VLOOKUP($A204,Questions!$A$2:$W$333,20,0)&amp;""</f>
        <v>Yes</v>
      </c>
      <c r="G204" s="208"/>
      <c r="H204" s="60" t="str">
        <f>VLOOKUP($A204,Questions!$A$2:$W$333,22,0)&amp;""</f>
        <v>Critical Importance</v>
      </c>
      <c r="I204" s="208"/>
      <c r="J204" s="65" t="b">
        <v>0</v>
      </c>
      <c r="K204" s="1"/>
    </row>
    <row r="205" spans="1:11" s="38" customFormat="1" ht="48" customHeight="1" x14ac:dyDescent="0.2">
      <c r="A205" s="25" t="str">
        <f>Infrastructure!$A$54</f>
        <v>FIDP-03</v>
      </c>
      <c r="B205" s="27" t="str">
        <f>VLOOKUP($A205,Infrastructure!$A$13:$E$74,2,0)&amp;""</f>
        <v>Have you implemented an intrusion detection system (network-based)?*</v>
      </c>
      <c r="C205" s="60" t="str">
        <f>VLOOKUP($A205,Infrastructure!$A$13:$E$74,3,0)&amp;""</f>
        <v/>
      </c>
      <c r="D205" s="43" t="str">
        <f>IF(LEFT(VLOOKUP($A205,Infrastructure!$A$13:$E$74,5,0),21)='Auto Responses'!$A$73,'Auto Responses'!$A$74,VLOOKUP($A205,Infrastructure!$A$13:$E$74,4,0))&amp;""</f>
        <v/>
      </c>
      <c r="E205" s="218"/>
      <c r="F205" s="39" t="str">
        <f>VLOOKUP($A205,Questions!$A$2:$W$333,20,0)&amp;""</f>
        <v>Yes</v>
      </c>
      <c r="G205" s="208"/>
      <c r="H205" s="60" t="str">
        <f>VLOOKUP($A205,Questions!$A$2:$W$333,22,0)&amp;""</f>
        <v>Critical Importance</v>
      </c>
      <c r="I205" s="208"/>
      <c r="J205" s="65" t="b">
        <v>0</v>
      </c>
      <c r="K205" s="1"/>
    </row>
    <row r="206" spans="1:11" s="38" customFormat="1" ht="48" customHeight="1" x14ac:dyDescent="0.2">
      <c r="A206" s="25" t="str">
        <f>Infrastructure!$A$55</f>
        <v>FIDP-04</v>
      </c>
      <c r="B206" s="27" t="str">
        <f>VLOOKUP($A206,Infrastructure!$A$13:$E$74,2,0)&amp;""</f>
        <v>Do you employ host-based intrusion detection?*</v>
      </c>
      <c r="C206" s="60" t="str">
        <f>VLOOKUP($A206,Infrastructure!$A$13:$E$74,3,0)&amp;""</f>
        <v/>
      </c>
      <c r="D206" s="43" t="str">
        <f>IF(LEFT(VLOOKUP($A206,Infrastructure!$A$13:$E$74,5,0),21)='Auto Responses'!$A$73,'Auto Responses'!$A$74,VLOOKUP($A206,Infrastructure!$A$13:$E$74,4,0))&amp;""</f>
        <v/>
      </c>
      <c r="E206" s="218"/>
      <c r="F206" s="39" t="str">
        <f>VLOOKUP($A206,Questions!$A$2:$W$333,20,0)&amp;""</f>
        <v>Yes</v>
      </c>
      <c r="G206" s="208"/>
      <c r="H206" s="60" t="str">
        <f>VLOOKUP($A206,Questions!$A$2:$W$333,22,0)&amp;""</f>
        <v>Critical Importance</v>
      </c>
      <c r="I206" s="208"/>
      <c r="J206" s="65" t="b">
        <v>0</v>
      </c>
      <c r="K206" s="1"/>
    </row>
    <row r="207" spans="1:11" s="38" customFormat="1" ht="48" customHeight="1" x14ac:dyDescent="0.2">
      <c r="A207" s="25" t="str">
        <f>Infrastructure!$A$56</f>
        <v>FIDP-05</v>
      </c>
      <c r="B207" s="27" t="str">
        <f>VLOOKUP($A207,Infrastructure!$A$13:$E$74,2,0)&amp;""</f>
        <v>Are audit logs available for all changes to the network, firewall, IDS, and IPS systems?*</v>
      </c>
      <c r="C207" s="60" t="str">
        <f>VLOOKUP($A207,Infrastructure!$A$13:$E$74,3,0)&amp;""</f>
        <v/>
      </c>
      <c r="D207" s="43" t="str">
        <f>IF(LEFT(VLOOKUP($A207,Infrastructure!$A$13:$E$74,5,0),21)='Auto Responses'!$A$73,'Auto Responses'!$A$74,VLOOKUP($A207,Infrastructure!$A$13:$E$74,4,0))&amp;""</f>
        <v/>
      </c>
      <c r="E207" s="218"/>
      <c r="F207" s="39" t="str">
        <f>VLOOKUP($A207,Questions!$A$2:$W$333,20,0)&amp;""</f>
        <v>Yes</v>
      </c>
      <c r="G207" s="208"/>
      <c r="H207" s="60" t="str">
        <f>VLOOKUP($A207,Questions!$A$2:$W$333,22,0)&amp;""</f>
        <v>Critical Importance</v>
      </c>
      <c r="I207" s="208"/>
      <c r="J207" s="65" t="b">
        <v>0</v>
      </c>
      <c r="K207" s="1"/>
    </row>
    <row r="208" spans="1:11" s="38" customFormat="1" ht="48" customHeight="1" x14ac:dyDescent="0.2">
      <c r="A208" s="25" t="str">
        <f>Infrastructure!$A$57</f>
        <v>FIDP-06</v>
      </c>
      <c r="B208" s="27" t="str">
        <f>VLOOKUP($A208,Infrastructure!$A$13:$E$74,2,0)&amp;""</f>
        <v>Is authority for firewall change approval documented? Please list approver names or titles in Additional Info.</v>
      </c>
      <c r="C208" s="60" t="str">
        <f>VLOOKUP($A208,Infrastructure!$A$13:$E$74,3,0)&amp;""</f>
        <v/>
      </c>
      <c r="D208" s="43" t="str">
        <f>IF(LEFT(VLOOKUP($A208,Infrastructure!$A$13:$E$74,5,0),21)='Auto Responses'!$A$73,'Auto Responses'!$A$74,VLOOKUP($A208,Infrastructure!$A$13:$E$74,4,0))&amp;""</f>
        <v/>
      </c>
      <c r="E208" s="218"/>
      <c r="F208" s="39" t="str">
        <f>VLOOKUP($A208,Questions!$A$2:$W$333,20,0)&amp;""</f>
        <v>Yes</v>
      </c>
      <c r="G208" s="208"/>
      <c r="H208" s="60" t="str">
        <f>VLOOKUP($A208,Questions!$A$2:$W$333,22,0)&amp;""</f>
        <v>Standard Importance</v>
      </c>
      <c r="I208" s="208"/>
      <c r="J208" s="65" t="b">
        <v>0</v>
      </c>
      <c r="K208" s="1"/>
    </row>
    <row r="209" spans="1:11" s="38" customFormat="1" ht="48" customHeight="1" x14ac:dyDescent="0.2">
      <c r="A209" s="25" t="str">
        <f>Infrastructure!$A$58</f>
        <v>FIDP-07</v>
      </c>
      <c r="B209" s="27" t="str">
        <f>VLOOKUP($A209,Infrastructure!$A$13:$E$74,2,0)&amp;""</f>
        <v>Have you implemented an intrusion prevention system (network-based)?</v>
      </c>
      <c r="C209" s="60" t="str">
        <f>VLOOKUP($A209,Infrastructure!$A$13:$E$74,3,0)&amp;""</f>
        <v/>
      </c>
      <c r="D209" s="43" t="str">
        <f>IF(LEFT(VLOOKUP($A209,Infrastructure!$A$13:$E$74,5,0),21)='Auto Responses'!$A$73,'Auto Responses'!$A$74,VLOOKUP($A209,Infrastructure!$A$13:$E$74,4,0))&amp;""</f>
        <v/>
      </c>
      <c r="E209" s="218"/>
      <c r="F209" s="39" t="str">
        <f>VLOOKUP($A209,Questions!$A$2:$W$333,20,0)&amp;""</f>
        <v>Yes</v>
      </c>
      <c r="G209" s="208"/>
      <c r="H209" s="60" t="str">
        <f>VLOOKUP($A209,Questions!$A$2:$W$333,22,0)&amp;""</f>
        <v>Standard Importance</v>
      </c>
      <c r="I209" s="208"/>
      <c r="J209" s="65" t="b">
        <v>0</v>
      </c>
      <c r="K209" s="1"/>
    </row>
    <row r="210" spans="1:11" s="38" customFormat="1" ht="48" customHeight="1" x14ac:dyDescent="0.2">
      <c r="A210" s="25" t="str">
        <f>Infrastructure!$A$59</f>
        <v>FIDP-08</v>
      </c>
      <c r="B210" s="27" t="str">
        <f>VLOOKUP($A210,Infrastructure!$A$13:$E$74,2,0)&amp;""</f>
        <v>Do you employ host-based intrusion prevention?</v>
      </c>
      <c r="C210" s="60" t="str">
        <f>VLOOKUP($A210,Infrastructure!$A$13:$E$74,3,0)&amp;""</f>
        <v/>
      </c>
      <c r="D210" s="43" t="str">
        <f>IF(LEFT(VLOOKUP($A210,Infrastructure!$A$13:$E$74,5,0),21)='Auto Responses'!$A$73,'Auto Responses'!$A$74,VLOOKUP($A210,Infrastructure!$A$13:$E$74,4,0))&amp;""</f>
        <v/>
      </c>
      <c r="E210" s="218"/>
      <c r="F210" s="39" t="str">
        <f>VLOOKUP($A210,Questions!$A$2:$W$333,20,0)&amp;""</f>
        <v>Yes</v>
      </c>
      <c r="G210" s="208"/>
      <c r="H210" s="60" t="str">
        <f>VLOOKUP($A210,Questions!$A$2:$W$333,22,0)&amp;""</f>
        <v>Standard Importance</v>
      </c>
      <c r="I210" s="208"/>
      <c r="J210" s="65" t="b">
        <v>0</v>
      </c>
      <c r="K210" s="1"/>
    </row>
    <row r="211" spans="1:11" s="38" customFormat="1" ht="48" customHeight="1" x14ac:dyDescent="0.2">
      <c r="A211" s="25" t="str">
        <f>Infrastructure!$A$60</f>
        <v>FIDP-09</v>
      </c>
      <c r="B211" s="27" t="str">
        <f>VLOOKUP($A211,Infrastructure!$A$13:$E$74,2,0)&amp;""</f>
        <v>Are you employing any next-generation persistent threat (NGPT) monitoring?</v>
      </c>
      <c r="C211" s="60" t="str">
        <f>VLOOKUP($A211,Infrastructure!$A$13:$E$74,3,0)&amp;""</f>
        <v/>
      </c>
      <c r="D211" s="43" t="str">
        <f>IF(LEFT(VLOOKUP($A211,Infrastructure!$A$13:$E$74,5,0),21)='Auto Responses'!$A$73,'Auto Responses'!$A$74,VLOOKUP($A211,Infrastructure!$A$13:$E$74,4,0))&amp;""</f>
        <v/>
      </c>
      <c r="E211" s="218"/>
      <c r="F211" s="39" t="str">
        <f>VLOOKUP($A211,Questions!$A$2:$W$333,20,0)&amp;""</f>
        <v>Yes</v>
      </c>
      <c r="G211" s="208"/>
      <c r="H211" s="60" t="str">
        <f>VLOOKUP($A211,Questions!$A$2:$W$333,22,0)&amp;""</f>
        <v>Standard Importance</v>
      </c>
      <c r="I211" s="208"/>
      <c r="J211" s="65" t="b">
        <v>0</v>
      </c>
      <c r="K211" s="1"/>
    </row>
    <row r="212" spans="1:11" s="38" customFormat="1" ht="48" customHeight="1" x14ac:dyDescent="0.2">
      <c r="A212" s="25" t="str">
        <f>Infrastructure!$A$61</f>
        <v>FIDP-10</v>
      </c>
      <c r="B212" s="27" t="str">
        <f>VLOOKUP($A212,Infrastructure!$A$13:$E$74,2,0)&amp;""</f>
        <v>Is intrusion monitoring performed internally or by a third-party service?</v>
      </c>
      <c r="C212" s="60" t="str">
        <f>VLOOKUP($A212,Infrastructure!$A$13:$E$74,3,0)&amp;""</f>
        <v/>
      </c>
      <c r="D212" s="43" t="str">
        <f>IF(LEFT(VLOOKUP($A212,Infrastructure!$A$13:$E$74,5,0),21)='Auto Responses'!$A$73,'Auto Responses'!$A$74,VLOOKUP($A212,Infrastructure!$A$13:$E$74,4,0))&amp;""</f>
        <v/>
      </c>
      <c r="E212" s="218"/>
      <c r="F212" s="39" t="str">
        <f>VLOOKUP($A212,Questions!$A$2:$W$333,20,0)&amp;""</f>
        <v>Yes</v>
      </c>
      <c r="G212" s="208"/>
      <c r="H212" s="60" t="str">
        <f>VLOOKUP($A212,Questions!$A$2:$W$333,22,0)&amp;""</f>
        <v>Standard Importance</v>
      </c>
      <c r="I212" s="208"/>
      <c r="J212" s="65" t="b">
        <v>0</v>
      </c>
      <c r="K212" s="1"/>
    </row>
    <row r="213" spans="1:11" s="38" customFormat="1" ht="48" customHeight="1" x14ac:dyDescent="0.2">
      <c r="A213" s="25" t="str">
        <f>Infrastructure!$A$62</f>
        <v>FIDP-11</v>
      </c>
      <c r="B213" s="27" t="str">
        <f>VLOOKUP($A213,Infrastructure!$A$13:$E$74,2,0)&amp;""</f>
        <v>Do you monitor for intrusions on a 24 x 7 x 365 basis?</v>
      </c>
      <c r="C213" s="60" t="str">
        <f>VLOOKUP($A213,Infrastructure!$A$13:$E$74,3,0)&amp;""</f>
        <v/>
      </c>
      <c r="D213" s="43" t="str">
        <f>IF(LEFT(VLOOKUP($A213,Infrastructure!$A$13:$E$74,5,0),21)='Auto Responses'!$A$73,'Auto Responses'!$A$74,VLOOKUP($A213,Infrastructure!$A$13:$E$74,4,0))&amp;""</f>
        <v/>
      </c>
      <c r="E213" s="218"/>
      <c r="F213" s="39" t="str">
        <f>VLOOKUP($A213,Questions!$A$2:$W$333,20,0)&amp;""</f>
        <v>Yes</v>
      </c>
      <c r="G213" s="208"/>
      <c r="H213" s="60" t="str">
        <f>VLOOKUP($A213,Questions!$A$2:$W$333,22,0)&amp;""</f>
        <v>Minor Importance</v>
      </c>
      <c r="I213" s="208"/>
      <c r="J213" s="65" t="b">
        <v>0</v>
      </c>
      <c r="K213" s="1"/>
    </row>
    <row r="214" spans="1:11" s="1" customFormat="1" ht="37.35" customHeight="1" x14ac:dyDescent="0.2">
      <c r="A214" s="80" t="str">
        <f>VLOOKUP(LEFT($A215,4),'Auto Responses'!$N$4:$O$38,2,0)&amp;""</f>
        <v xml:space="preserve"> Incident Handling</v>
      </c>
      <c r="B214" s="30"/>
      <c r="C214" s="40"/>
      <c r="D214" s="40"/>
      <c r="E214" s="151" t="s">
        <v>1099</v>
      </c>
      <c r="F214" s="40"/>
      <c r="G214" s="40"/>
      <c r="H214" s="40"/>
      <c r="I214" s="40"/>
      <c r="J214" s="40"/>
    </row>
    <row r="215" spans="1:11" s="38" customFormat="1" ht="48" customHeight="1" x14ac:dyDescent="0.2">
      <c r="A215" s="25" t="str">
        <f>Infrastructure!$A$64</f>
        <v>HFIH-01</v>
      </c>
      <c r="B215" s="27" t="str">
        <f>VLOOKUP($A215,Infrastructure!$A$13:$E$74,2,0)&amp;""</f>
        <v>Do you have a formal incident response plan?</v>
      </c>
      <c r="C215" s="60" t="str">
        <f>VLOOKUP($A215,Infrastructure!$A$13:$E$74,3,0)&amp;""</f>
        <v/>
      </c>
      <c r="D215" s="43" t="str">
        <f>IF(LEFT(VLOOKUP($A215,Infrastructure!$A$13:$E$74,5,0),21)='Auto Responses'!$A$73,'Auto Responses'!$A$74,VLOOKUP($A215,Infrastructure!$A$13:$E$74,4,0))&amp;""</f>
        <v/>
      </c>
      <c r="E215" s="218"/>
      <c r="F215" s="39" t="str">
        <f>VLOOKUP($A215,Questions!$A$2:$W$333,20,0)&amp;""</f>
        <v>Yes</v>
      </c>
      <c r="G215" s="208"/>
      <c r="H215" s="60" t="str">
        <f>VLOOKUP($A215,Questions!$A$2:$W$333,22,0)&amp;""</f>
        <v>Standard Importance</v>
      </c>
      <c r="I215" s="208"/>
      <c r="J215" s="65" t="b">
        <v>0</v>
      </c>
      <c r="K215" s="1"/>
    </row>
    <row r="216" spans="1:11" s="38" customFormat="1" ht="48" customHeight="1" x14ac:dyDescent="0.2">
      <c r="A216" s="25" t="str">
        <f>Infrastructure!$A$65</f>
        <v>HFIH-02</v>
      </c>
      <c r="B216" s="27" t="str">
        <f>VLOOKUP($A216,Infrastructure!$A$13:$E$74,2,0)&amp;""</f>
        <v>Do you either have an internal incident response team or retain an external team?</v>
      </c>
      <c r="C216" s="60" t="str">
        <f>VLOOKUP($A216,Infrastructure!$A$13:$E$74,3,0)&amp;""</f>
        <v/>
      </c>
      <c r="D216" s="43" t="str">
        <f>IF(LEFT(VLOOKUP($A216,Infrastructure!$A$13:$E$74,5,0),21)='Auto Responses'!$A$73,'Auto Responses'!$A$74,VLOOKUP($A216,Infrastructure!$A$13:$E$74,4,0))&amp;""</f>
        <v/>
      </c>
      <c r="E216" s="218"/>
      <c r="F216" s="39" t="str">
        <f>VLOOKUP($A216,Questions!$A$2:$W$333,20,0)&amp;""</f>
        <v>Yes</v>
      </c>
      <c r="G216" s="208"/>
      <c r="H216" s="60" t="str">
        <f>VLOOKUP($A216,Questions!$A$2:$W$333,22,0)&amp;""</f>
        <v>Minor Importance</v>
      </c>
      <c r="I216" s="208"/>
      <c r="J216" s="65" t="b">
        <v>0</v>
      </c>
      <c r="K216" s="1"/>
    </row>
    <row r="217" spans="1:11" s="38" customFormat="1" ht="48" customHeight="1" x14ac:dyDescent="0.2">
      <c r="A217" s="25" t="str">
        <f>Infrastructure!$A$66</f>
        <v>HFIH-03</v>
      </c>
      <c r="B217" s="27" t="str">
        <f>VLOOKUP($A217,Infrastructure!$A$13:$E$74,2,0)&amp;""</f>
        <v>Do you have the capability to respond to incidents on a 24 x 7 x 365 basis?</v>
      </c>
      <c r="C217" s="60" t="str">
        <f>VLOOKUP($A217,Infrastructure!$A$13:$E$74,3,0)&amp;""</f>
        <v/>
      </c>
      <c r="D217" s="43" t="str">
        <f>IF(LEFT(VLOOKUP($A217,Infrastructure!$A$13:$E$74,5,0),21)='Auto Responses'!$A$73,'Auto Responses'!$A$74,VLOOKUP($A217,Infrastructure!$A$13:$E$74,4,0))&amp;""</f>
        <v/>
      </c>
      <c r="E217" s="218"/>
      <c r="F217" s="39" t="str">
        <f>VLOOKUP($A217,Questions!$A$2:$W$333,20,0)&amp;""</f>
        <v>Yes</v>
      </c>
      <c r="G217" s="208"/>
      <c r="H217" s="60" t="str">
        <f>VLOOKUP($A217,Questions!$A$2:$W$333,22,0)&amp;""</f>
        <v>Minor Importance</v>
      </c>
      <c r="I217" s="208"/>
      <c r="J217" s="65" t="b">
        <v>0</v>
      </c>
      <c r="K217" s="1"/>
    </row>
    <row r="218" spans="1:11" s="38" customFormat="1" ht="48" customHeight="1" x14ac:dyDescent="0.2">
      <c r="A218" s="25" t="str">
        <f>Infrastructure!$A$67</f>
        <v>HFIH-04</v>
      </c>
      <c r="B218" s="27" t="str">
        <f>VLOOKUP($A218,Infrastructure!$A$13:$E$74,2,0)&amp;""</f>
        <v>Do you carry cyber-risk insurance to protect against unforeseen service outages, data that is lost or stolen, and security incidents?</v>
      </c>
      <c r="C218" s="60" t="str">
        <f>VLOOKUP($A218,Infrastructure!$A$13:$E$74,3,0)&amp;""</f>
        <v/>
      </c>
      <c r="D218" s="43" t="str">
        <f>IF(LEFT(VLOOKUP($A218,Infrastructure!$A$13:$E$74,5,0),21)='Auto Responses'!$A$73,'Auto Responses'!$A$74,VLOOKUP($A218,Infrastructure!$A$13:$E$74,4,0))&amp;""</f>
        <v/>
      </c>
      <c r="E218" s="218"/>
      <c r="F218" s="39" t="str">
        <f>VLOOKUP($A218,Questions!$A$2:$W$333,20,0)&amp;""</f>
        <v>Yes</v>
      </c>
      <c r="G218" s="208"/>
      <c r="H218" s="60" t="str">
        <f>VLOOKUP($A218,Questions!$A$2:$W$333,22,0)&amp;""</f>
        <v>Minor Importance</v>
      </c>
      <c r="I218" s="208"/>
      <c r="J218" s="65" t="b">
        <v>0</v>
      </c>
      <c r="K218" s="1"/>
    </row>
    <row r="219" spans="1:11" s="1" customFormat="1" ht="37.35" customHeight="1" x14ac:dyDescent="0.2">
      <c r="A219" s="80" t="str">
        <f>VLOOKUP(LEFT($A220,4),'Auto Responses'!$N$4:$O$38,2,0)&amp;""</f>
        <v xml:space="preserve"> Vulnerability Management</v>
      </c>
      <c r="B219" s="30"/>
      <c r="C219" s="40"/>
      <c r="D219" s="40"/>
      <c r="E219" s="151" t="s">
        <v>1099</v>
      </c>
      <c r="F219" s="40"/>
      <c r="G219" s="40"/>
      <c r="H219" s="40"/>
      <c r="I219" s="40"/>
      <c r="J219" s="40"/>
    </row>
    <row r="220" spans="1:11" s="38" customFormat="1" ht="48" customHeight="1" x14ac:dyDescent="0.2">
      <c r="A220" s="25" t="str">
        <f>Infrastructure!$A$69</f>
        <v>VULN-01</v>
      </c>
      <c r="B220" s="27" t="str">
        <f>VLOOKUP($A220,Infrastructure!$A$13:$E$74,2,0)&amp;""</f>
        <v>Are your systems and applications scanned with an authenticated user account for vulnerabilities (that are remediated) prior to new releases?*</v>
      </c>
      <c r="C220" s="60" t="str">
        <f>VLOOKUP($A220,Infrastructure!$A$13:$E$74,3,0)&amp;""</f>
        <v/>
      </c>
      <c r="D220" s="43" t="str">
        <f>IF(LEFT(VLOOKUP($A220,Infrastructure!$A$13:$E$74,5,0),21)='Auto Responses'!$A$73,'Auto Responses'!$A$74,VLOOKUP($A220,Infrastructure!$A$13:$E$74,4,0))&amp;""</f>
        <v/>
      </c>
      <c r="E220" s="218"/>
      <c r="F220" s="39" t="str">
        <f>VLOOKUP($A220,Questions!$A$2:$W$333,20,0)&amp;""</f>
        <v>Yes</v>
      </c>
      <c r="G220" s="208"/>
      <c r="H220" s="60" t="str">
        <f>VLOOKUP($A220,Questions!$A$2:$W$333,22,0)&amp;""</f>
        <v>Critical Importance</v>
      </c>
      <c r="I220" s="208"/>
      <c r="J220" s="65" t="b">
        <v>0</v>
      </c>
      <c r="K220" s="1"/>
    </row>
    <row r="221" spans="1:11" s="38" customFormat="1" ht="48" customHeight="1" x14ac:dyDescent="0.2">
      <c r="A221" s="25" t="str">
        <f>Infrastructure!$A$70</f>
        <v>VULN-02</v>
      </c>
      <c r="B221" s="27" t="str">
        <f>VLOOKUP($A221,Infrastructure!$A$13:$E$74,2,0)&amp;""</f>
        <v>Will you provide results of application and system vulnerability scans to the institution?*</v>
      </c>
      <c r="C221" s="60" t="str">
        <f>VLOOKUP($A221,Infrastructure!$A$13:$E$74,3,0)&amp;""</f>
        <v/>
      </c>
      <c r="D221" s="43" t="str">
        <f>IF(LEFT(VLOOKUP($A221,Infrastructure!$A$13:$E$74,5,0),21)='Auto Responses'!$A$73,'Auto Responses'!$A$74,VLOOKUP($A221,Infrastructure!$A$13:$E$74,4,0))&amp;""</f>
        <v/>
      </c>
      <c r="E221" s="218"/>
      <c r="F221" s="39" t="str">
        <f>VLOOKUP($A221,Questions!$A$2:$W$333,20,0)&amp;""</f>
        <v>Yes</v>
      </c>
      <c r="G221" s="208"/>
      <c r="H221" s="60" t="str">
        <f>VLOOKUP($A221,Questions!$A$2:$W$333,22,0)&amp;""</f>
        <v>Critical Importance</v>
      </c>
      <c r="I221" s="208"/>
      <c r="J221" s="65" t="b">
        <v>0</v>
      </c>
      <c r="K221" s="1"/>
    </row>
    <row r="222" spans="1:11" s="38" customFormat="1" ht="48" customHeight="1" x14ac:dyDescent="0.2">
      <c r="A222" s="25" t="str">
        <f>Infrastructure!$A$71</f>
        <v>VULN-03</v>
      </c>
      <c r="B222" s="27" t="str">
        <f>VLOOKUP($A222,Infrastructure!$A$13:$E$74,2,0)&amp;""</f>
        <v>Will you allow the institution to perform its own vulnerability testing and/or scanning of your systems and/or application, provided that testing is performed at a mutually agreed upon time and date?*</v>
      </c>
      <c r="C222" s="60" t="str">
        <f>VLOOKUP($A222,Infrastructure!$A$13:$E$74,3,0)&amp;""</f>
        <v/>
      </c>
      <c r="D222" s="43" t="str">
        <f>IF(LEFT(VLOOKUP($A222,Infrastructure!$A$13:$E$74,5,0),21)='Auto Responses'!$A$73,'Auto Responses'!$A$74,VLOOKUP($A222,Infrastructure!$A$13:$E$74,4,0))&amp;""</f>
        <v/>
      </c>
      <c r="E222" s="218"/>
      <c r="F222" s="39" t="str">
        <f>VLOOKUP($A222,Questions!$A$2:$W$333,20,0)&amp;""</f>
        <v>Yes</v>
      </c>
      <c r="G222" s="208"/>
      <c r="H222" s="60" t="str">
        <f>VLOOKUP($A222,Questions!$A$2:$W$333,22,0)&amp;""</f>
        <v>Critical Importance</v>
      </c>
      <c r="I222" s="208"/>
      <c r="J222" s="65" t="b">
        <v>0</v>
      </c>
      <c r="K222" s="1"/>
    </row>
    <row r="223" spans="1:11" s="38" customFormat="1" ht="48" customHeight="1" x14ac:dyDescent="0.2">
      <c r="A223" s="25" t="str">
        <f>Infrastructure!$A$72</f>
        <v>VULN-04</v>
      </c>
      <c r="B223" s="27" t="str">
        <f>VLOOKUP($A223,Infrastructure!$A$13:$E$74,2,0)&amp;""</f>
        <v>Have your systems and applications had a third-party security assessment completed in the last year?</v>
      </c>
      <c r="C223" s="60" t="str">
        <f>VLOOKUP($A223,Infrastructure!$A$13:$E$74,3,0)&amp;""</f>
        <v/>
      </c>
      <c r="D223" s="43" t="str">
        <f>IF(LEFT(VLOOKUP($A223,Infrastructure!$A$13:$E$74,5,0),21)='Auto Responses'!$A$73,'Auto Responses'!$A$74,VLOOKUP($A223,Infrastructure!$A$13:$E$74,4,0))&amp;""</f>
        <v/>
      </c>
      <c r="E223" s="218"/>
      <c r="F223" s="39" t="str">
        <f>VLOOKUP($A223,Questions!$A$2:$W$333,20,0)&amp;""</f>
        <v>Yes</v>
      </c>
      <c r="G223" s="208"/>
      <c r="H223" s="60" t="str">
        <f>VLOOKUP($A223,Questions!$A$2:$W$333,22,0)&amp;""</f>
        <v>Standard Importance</v>
      </c>
      <c r="I223" s="208"/>
      <c r="J223" s="65" t="b">
        <v>0</v>
      </c>
      <c r="K223" s="1"/>
    </row>
    <row r="224" spans="1:11" s="38" customFormat="1" ht="48" customHeight="1" x14ac:dyDescent="0.2">
      <c r="A224" s="25" t="str">
        <f>Infrastructure!$A$73</f>
        <v>VULN-05</v>
      </c>
      <c r="B224" s="27" t="str">
        <f>VLOOKUP($A224,Infrastructure!$A$13:$E$74,2,0)&amp;""</f>
        <v>Do you regularly scan for common web application security vulnerabilities (e.g., SQL injection, XSS, XSRF, etc.)?</v>
      </c>
      <c r="C224" s="60" t="str">
        <f>VLOOKUP($A224,Infrastructure!$A$13:$E$74,3,0)&amp;""</f>
        <v/>
      </c>
      <c r="D224" s="43" t="str">
        <f>IF(LEFT(VLOOKUP($A224,Infrastructure!$A$13:$E$74,5,0),21)='Auto Responses'!$A$73,'Auto Responses'!$A$74,VLOOKUP($A224,Infrastructure!$A$13:$E$74,4,0))&amp;""</f>
        <v/>
      </c>
      <c r="E224" s="218"/>
      <c r="F224" s="39" t="str">
        <f>VLOOKUP($A224,Questions!$A$2:$W$333,20,0)&amp;""</f>
        <v>Yes</v>
      </c>
      <c r="G224" s="208"/>
      <c r="H224" s="60" t="str">
        <f>VLOOKUP($A224,Questions!$A$2:$W$333,22,0)&amp;""</f>
        <v>Standard Importance</v>
      </c>
      <c r="I224" s="208"/>
      <c r="J224" s="65" t="b">
        <v>0</v>
      </c>
      <c r="K224" s="1"/>
    </row>
    <row r="225" spans="1:11" s="38" customFormat="1" ht="61.5" customHeight="1" thickBot="1" x14ac:dyDescent="0.25">
      <c r="A225" s="25" t="str">
        <f>Infrastructure!$A$74</f>
        <v>VULN-06</v>
      </c>
      <c r="B225" s="27" t="str">
        <f>VLOOKUP($A225,Infrastructure!$A$13:$E$74,2,0)&amp;""</f>
        <v>Are your systems and applications regularly scanned externally for vulnerabilities?</v>
      </c>
      <c r="C225" s="60" t="str">
        <f>VLOOKUP($A225,Infrastructure!$A$13:$E$74,3,0)&amp;""</f>
        <v/>
      </c>
      <c r="D225" s="43" t="str">
        <f>IF(LEFT(VLOOKUP($A225,Infrastructure!$A$13:$E$74,5,0),21)='Auto Responses'!$A$73,'Auto Responses'!$A$74,VLOOKUP($A225,Infrastructure!$A$13:$E$74,4,0))&amp;""</f>
        <v/>
      </c>
      <c r="E225" s="218"/>
      <c r="F225" s="63" t="str">
        <f>VLOOKUP($A225,Questions!$A$2:$W$333,20,0)&amp;""</f>
        <v>Yes</v>
      </c>
      <c r="G225" s="208"/>
      <c r="H225" s="64" t="str">
        <f>VLOOKUP($A225,Questions!$A$2:$W$333,22,0)&amp;""</f>
        <v>Minor Importance</v>
      </c>
      <c r="I225" s="208"/>
      <c r="J225" s="66" t="b">
        <v>0</v>
      </c>
      <c r="K225" s="1"/>
    </row>
    <row r="226" spans="1:11" s="1" customFormat="1" ht="37.35" customHeight="1" x14ac:dyDescent="0.2">
      <c r="A226" s="80" t="str">
        <f>VLOOKUP(LEFT($A227,4),'Auto Responses'!$N$4:$O$38,2,0)&amp;""</f>
        <v xml:space="preserve"> IT Accessibility</v>
      </c>
      <c r="B226" s="30"/>
      <c r="C226" s="40"/>
      <c r="D226" s="40"/>
      <c r="E226" s="151" t="s">
        <v>1099</v>
      </c>
      <c r="F226" s="40"/>
      <c r="G226" s="40"/>
      <c r="H226" s="40"/>
      <c r="I226" s="40"/>
      <c r="J226" s="40"/>
    </row>
    <row r="227" spans="1:11" s="38" customFormat="1" ht="48" customHeight="1" x14ac:dyDescent="0.2">
      <c r="A227" s="25" t="str">
        <f>'IT Accessibility'!$A$20</f>
        <v>ITAC-01</v>
      </c>
      <c r="B227" s="27" t="str">
        <f>VLOOKUP($A227,'IT Accessibility'!$A$13:$E$37,2,0)&amp;""</f>
        <v>Solution Provider Accessibility Contact Name</v>
      </c>
      <c r="C227" s="346" t="str">
        <f>VLOOKUP($A227,'IT Accessibility'!$A$13:$E$37,3,0)&amp;""</f>
        <v/>
      </c>
      <c r="D227" s="347" t="str">
        <f>IF(LEFT(VLOOKUP($A227,'IT Accessibility'!$A$13:$E$37,5,0),21)='Auto Responses'!$A$73,'Auto Responses'!$A$74,VLOOKUP($A227,'IT Accessibility'!$A$13:$E$37,4,0))&amp;""</f>
        <v/>
      </c>
      <c r="E227" s="218"/>
      <c r="F227" s="39" t="str">
        <f>VLOOKUP($A227,Questions!$A$2:$W$333,20,0)&amp;""</f>
        <v/>
      </c>
      <c r="G227" s="208"/>
      <c r="H227" s="60" t="str">
        <f>VLOOKUP($A227,Questions!$A$2:$W$333,22,0)&amp;""</f>
        <v/>
      </c>
      <c r="I227" s="208"/>
      <c r="J227" s="65" t="b">
        <v>0</v>
      </c>
      <c r="K227" s="1"/>
    </row>
    <row r="228" spans="1:11" s="38" customFormat="1" ht="48" customHeight="1" x14ac:dyDescent="0.2">
      <c r="A228" s="25" t="str">
        <f>'IT Accessibility'!$A$21</f>
        <v>ITAC-02</v>
      </c>
      <c r="B228" s="27" t="str">
        <f>VLOOKUP($A228,'IT Accessibility'!$A$13:$E$37,2,0)&amp;""</f>
        <v>Solution Provider Accessibility Contact Title</v>
      </c>
      <c r="C228" s="346" t="str">
        <f>VLOOKUP($A228,'IT Accessibility'!$A$13:$E$37,3,0)&amp;""</f>
        <v/>
      </c>
      <c r="D228" s="345" t="str">
        <f>IF(LEFT(VLOOKUP($A228,'IT Accessibility'!$A$13:$E$37,5,0),21)='Auto Responses'!$A$73,'Auto Responses'!$A$74,VLOOKUP($A228,'IT Accessibility'!$A$13:$E$37,4,0))&amp;""</f>
        <v/>
      </c>
      <c r="E228" s="218"/>
      <c r="F228" s="39" t="str">
        <f>VLOOKUP($A228,Questions!$A$2:$W$333,20,0)&amp;""</f>
        <v/>
      </c>
      <c r="G228" s="208"/>
      <c r="H228" s="60" t="str">
        <f>VLOOKUP($A228,Questions!$A$2:$W$333,22,0)&amp;""</f>
        <v/>
      </c>
      <c r="I228" s="208"/>
      <c r="J228" s="65" t="b">
        <v>0</v>
      </c>
      <c r="K228" s="1"/>
    </row>
    <row r="229" spans="1:11" s="38" customFormat="1" ht="48" customHeight="1" x14ac:dyDescent="0.2">
      <c r="A229" s="25" t="str">
        <f>'IT Accessibility'!$A$22</f>
        <v>ITAC-03</v>
      </c>
      <c r="B229" s="27" t="str">
        <f>VLOOKUP($A229,'IT Accessibility'!$A$13:$E$37,2,0)&amp;""</f>
        <v>Solution Provider Accessibility Contact Email</v>
      </c>
      <c r="C229" s="346" t="str">
        <f>VLOOKUP($A229,'IT Accessibility'!$A$13:$E$37,3,0)&amp;""</f>
        <v/>
      </c>
      <c r="D229" s="345" t="str">
        <f>IF(LEFT(VLOOKUP($A229,'IT Accessibility'!$A$13:$E$37,5,0),21)='Auto Responses'!$A$73,'Auto Responses'!$A$74,VLOOKUP($A229,'IT Accessibility'!$A$13:$E$37,4,0))&amp;""</f>
        <v/>
      </c>
      <c r="E229" s="218"/>
      <c r="F229" s="39" t="str">
        <f>VLOOKUP($A229,Questions!$A$2:$W$333,20,0)&amp;""</f>
        <v/>
      </c>
      <c r="G229" s="208"/>
      <c r="H229" s="60" t="str">
        <f>VLOOKUP($A229,Questions!$A$2:$W$333,22,0)&amp;""</f>
        <v/>
      </c>
      <c r="I229" s="208"/>
      <c r="J229" s="65" t="b">
        <v>0</v>
      </c>
      <c r="K229" s="1"/>
    </row>
    <row r="230" spans="1:11" s="38" customFormat="1" ht="48" customHeight="1" x14ac:dyDescent="0.2">
      <c r="A230" s="25" t="str">
        <f>'IT Accessibility'!$A$23</f>
        <v>ITAC-04</v>
      </c>
      <c r="B230" s="27" t="str">
        <f>VLOOKUP($A230,'IT Accessibility'!$A$13:$E$37,2,0)&amp;""</f>
        <v>Solution Provider Accessibility Contact Phone Number</v>
      </c>
      <c r="C230" s="346" t="str">
        <f>VLOOKUP($A230,'IT Accessibility'!$A$13:$E$37,3,0)&amp;""</f>
        <v/>
      </c>
      <c r="D230" s="345" t="str">
        <f>IF(LEFT(VLOOKUP($A230,'IT Accessibility'!$A$13:$E$37,5,0),21)='Auto Responses'!$A$73,'Auto Responses'!$A$74,VLOOKUP($A230,'IT Accessibility'!$A$13:$E$37,4,0))&amp;""</f>
        <v/>
      </c>
      <c r="E230" s="218"/>
      <c r="F230" s="39" t="str">
        <f>VLOOKUP($A230,Questions!$A$2:$W$333,20,0)&amp;""</f>
        <v/>
      </c>
      <c r="G230" s="208"/>
      <c r="H230" s="60" t="str">
        <f>VLOOKUP($A230,Questions!$A$2:$W$333,22,0)&amp;""</f>
        <v/>
      </c>
      <c r="I230" s="208"/>
      <c r="J230" s="65" t="b">
        <v>0</v>
      </c>
      <c r="K230" s="1"/>
    </row>
    <row r="231" spans="1:11" s="38" customFormat="1" ht="48" customHeight="1" x14ac:dyDescent="0.2">
      <c r="A231" s="25" t="str">
        <f>'IT Accessibility'!$A$24</f>
        <v>ITAC-05</v>
      </c>
      <c r="B231" s="27" t="str">
        <f>VLOOKUP($A231,'IT Accessibility'!$A$13:$E$37,2,0)&amp;""</f>
        <v>Web Link to Accessibility Statement or VPAT</v>
      </c>
      <c r="C231" s="346" t="str">
        <f>VLOOKUP($A231,'IT Accessibility'!$A$13:$E$37,3,0)&amp;""</f>
        <v/>
      </c>
      <c r="D231" s="345" t="str">
        <f>IF(LEFT(VLOOKUP($A231,'IT Accessibility'!$A$13:$E$37,5,0),21)='Auto Responses'!$A$73,'Auto Responses'!$A$74,VLOOKUP($A231,'IT Accessibility'!$A$13:$E$37,4,0))&amp;""</f>
        <v/>
      </c>
      <c r="E231" s="218"/>
      <c r="F231" s="39" t="str">
        <f>VLOOKUP($A231,Questions!$A$2:$W$333,20,0)&amp;""</f>
        <v/>
      </c>
      <c r="G231" s="208"/>
      <c r="H231" s="60" t="str">
        <f>VLOOKUP($A231,Questions!$A$2:$W$333,22,0)&amp;""</f>
        <v>Standard Importance</v>
      </c>
      <c r="I231" s="208"/>
      <c r="J231" s="65" t="b">
        <v>0</v>
      </c>
      <c r="K231" s="1"/>
    </row>
    <row r="232" spans="1:11" s="38" customFormat="1" ht="48" customHeight="1" x14ac:dyDescent="0.2">
      <c r="A232" s="25" t="str">
        <f>'IT Accessibility'!$A$25</f>
        <v>ITAC-06</v>
      </c>
      <c r="B232" s="27" t="str">
        <f>VLOOKUP($A232,'IT Accessibility'!$A$13:$E$37,2,0)&amp;""</f>
        <v>Has a VPAT or ACR been created or updated for the solution and version under consideration within the past 12 months?*</v>
      </c>
      <c r="C232" s="60" t="str">
        <f>VLOOKUP($A232,'IT Accessibility'!$A$13:$E$37,3,0)&amp;""</f>
        <v/>
      </c>
      <c r="D232" s="43" t="str">
        <f>IF(LEFT(VLOOKUP($A232,'IT Accessibility'!$A$13:$E$37,5,0),21)='Auto Responses'!$A$73,'Auto Responses'!$A$74,VLOOKUP($A232,'IT Accessibility'!$A$13:$E$37,4,0))&amp;""</f>
        <v/>
      </c>
      <c r="E232" s="218"/>
      <c r="F232" s="39" t="str">
        <f>VLOOKUP($A232,Questions!$A$2:$W$333,20,0)&amp;""</f>
        <v>Yes</v>
      </c>
      <c r="G232" s="208"/>
      <c r="H232" s="60" t="str">
        <f>VLOOKUP($A232,Questions!$A$2:$W$333,22,0)&amp;""</f>
        <v>Critical Importance</v>
      </c>
      <c r="I232" s="208"/>
      <c r="J232" s="65" t="b">
        <v>0</v>
      </c>
      <c r="K232" s="1"/>
    </row>
    <row r="233" spans="1:11" s="38" customFormat="1" ht="48" customHeight="1" x14ac:dyDescent="0.2">
      <c r="A233" s="25" t="str">
        <f>'IT Accessibility'!$A$26</f>
        <v>ITAC-07</v>
      </c>
      <c r="B233" s="27" t="str">
        <f>VLOOKUP($A233,'IT Accessibility'!$A$13:$E$37,2,0)&amp;""</f>
        <v>Will your company agree to meet your stated accessibility standard or WCAG 2.1 AA as part of your contractual agreement for the solution?*</v>
      </c>
      <c r="C233" s="60" t="str">
        <f>VLOOKUP($A233,'IT Accessibility'!$A$13:$E$37,3,0)&amp;""</f>
        <v/>
      </c>
      <c r="D233" s="43" t="str">
        <f>IF(LEFT(VLOOKUP($A233,'IT Accessibility'!$A$13:$E$37,5,0),21)='Auto Responses'!$A$73,'Auto Responses'!$A$74,VLOOKUP($A233,'IT Accessibility'!$A$13:$E$37,4,0))&amp;""</f>
        <v/>
      </c>
      <c r="E233" s="218"/>
      <c r="F233" s="39" t="str">
        <f>VLOOKUP($A233,Questions!$A$2:$W$333,20,0)&amp;""</f>
        <v>Yes</v>
      </c>
      <c r="G233" s="208"/>
      <c r="H233" s="60" t="str">
        <f>VLOOKUP($A233,Questions!$A$2:$W$333,22,0)&amp;""</f>
        <v>Critical Importance</v>
      </c>
      <c r="I233" s="208"/>
      <c r="J233" s="65" t="b">
        <v>0</v>
      </c>
      <c r="K233" s="1"/>
    </row>
    <row r="234" spans="1:11" s="38" customFormat="1" ht="48" customHeight="1" x14ac:dyDescent="0.2">
      <c r="A234" s="25" t="str">
        <f>'IT Accessibility'!$A$27</f>
        <v>ITAC-08</v>
      </c>
      <c r="B234" s="27" t="str">
        <f>VLOOKUP($A234,'IT Accessibility'!$A$13:$E$37,2,0)&amp;""</f>
        <v>Does the solution substantially conform to WCAG 2.1 AA?*</v>
      </c>
      <c r="C234" s="60" t="str">
        <f>VLOOKUP($A234,'IT Accessibility'!$A$13:$E$37,3,0)&amp;""</f>
        <v/>
      </c>
      <c r="D234" s="43" t="str">
        <f>IF(LEFT(VLOOKUP($A234,'IT Accessibility'!$A$13:$E$37,5,0),21)='Auto Responses'!$A$73,'Auto Responses'!$A$74,VLOOKUP($A234,'IT Accessibility'!$A$13:$E$37,4,0))&amp;""</f>
        <v/>
      </c>
      <c r="E234" s="218"/>
      <c r="F234" s="39" t="str">
        <f>VLOOKUP($A234,Questions!$A$2:$W$333,20,0)&amp;""</f>
        <v>Yes</v>
      </c>
      <c r="G234" s="208"/>
      <c r="H234" s="60" t="str">
        <f>VLOOKUP($A234,Questions!$A$2:$W$333,22,0)&amp;""</f>
        <v>Critical Importance</v>
      </c>
      <c r="I234" s="208"/>
      <c r="J234" s="65" t="b">
        <v>0</v>
      </c>
      <c r="K234" s="1"/>
    </row>
    <row r="235" spans="1:11" s="38" customFormat="1" ht="48" customHeight="1" x14ac:dyDescent="0.2">
      <c r="A235" s="25" t="str">
        <f>'IT Accessibility'!$A$28</f>
        <v>ITAC-09</v>
      </c>
      <c r="B235" s="27" t="str">
        <f>VLOOKUP($A235,'IT Accessibility'!$A$13:$E$37,2,0)&amp;""</f>
        <v>Do you have a documented and implemented process for reporting and tracking accessibility issues?*</v>
      </c>
      <c r="C235" s="60" t="str">
        <f>VLOOKUP($A235,'IT Accessibility'!$A$13:$E$37,3,0)&amp;""</f>
        <v/>
      </c>
      <c r="D235" s="43" t="str">
        <f>IF(LEFT(VLOOKUP($A235,'IT Accessibility'!$A$13:$E$37,5,0),21)='Auto Responses'!$A$73,'Auto Responses'!$A$74,VLOOKUP($A235,'IT Accessibility'!$A$13:$E$37,4,0))&amp;""</f>
        <v/>
      </c>
      <c r="E235" s="218"/>
      <c r="F235" s="39" t="str">
        <f>VLOOKUP($A235,Questions!$A$2:$W$333,20,0)&amp;""</f>
        <v>Yes</v>
      </c>
      <c r="G235" s="208"/>
      <c r="H235" s="60" t="str">
        <f>VLOOKUP($A235,Questions!$A$2:$W$333,22,0)&amp;""</f>
        <v>Critical Importance</v>
      </c>
      <c r="I235" s="208"/>
      <c r="J235" s="65" t="b">
        <v>0</v>
      </c>
      <c r="K235" s="1"/>
    </row>
    <row r="236" spans="1:11" s="38" customFormat="1" ht="48" customHeight="1" x14ac:dyDescent="0.2">
      <c r="A236" s="25" t="str">
        <f>'IT Accessibility'!$A$29</f>
        <v>ITAC-10</v>
      </c>
      <c r="B236" s="27" t="str">
        <f>VLOOKUP($A236,'IT Accessibility'!$A$13:$E$37,2,0)&amp;""</f>
        <v>Do you have documentation to support the accessibility features of your solution?</v>
      </c>
      <c r="C236" s="60" t="str">
        <f>VLOOKUP($A236,'IT Accessibility'!$A$13:$E$37,3,0)&amp;""</f>
        <v/>
      </c>
      <c r="D236" s="43" t="str">
        <f>IF(LEFT(VLOOKUP($A236,'IT Accessibility'!$A$13:$E$37,5,0),21)='Auto Responses'!$A$73,'Auto Responses'!$A$74,VLOOKUP($A236,'IT Accessibility'!$A$13:$E$37,4,0))&amp;""</f>
        <v/>
      </c>
      <c r="E236" s="218"/>
      <c r="F236" s="39" t="str">
        <f>VLOOKUP($A236,Questions!$A$2:$W$333,20,0)&amp;""</f>
        <v>Yes</v>
      </c>
      <c r="G236" s="208"/>
      <c r="H236" s="60" t="str">
        <f>VLOOKUP($A236,Questions!$A$2:$W$333,22,0)&amp;""</f>
        <v>Standard Importance</v>
      </c>
      <c r="I236" s="208"/>
      <c r="J236" s="65" t="b">
        <v>0</v>
      </c>
      <c r="K236" s="1"/>
    </row>
    <row r="237" spans="1:11" s="38" customFormat="1" ht="48" customHeight="1" x14ac:dyDescent="0.2">
      <c r="A237" s="25" t="str">
        <f>'IT Accessibility'!$A$30</f>
        <v>ITAC-11</v>
      </c>
      <c r="B237" s="27" t="str">
        <f>VLOOKUP($A237,'IT Accessibility'!$A$13:$E$37,2,0)&amp;""</f>
        <v>Has a third-party expert conducted an audit of the most recent version of your solution?</v>
      </c>
      <c r="C237" s="60" t="str">
        <f>VLOOKUP($A237,'IT Accessibility'!$A$13:$E$37,3,0)&amp;""</f>
        <v/>
      </c>
      <c r="D237" s="43" t="str">
        <f>IF(LEFT(VLOOKUP($A237,'IT Accessibility'!$A$13:$E$37,5,0),21)='Auto Responses'!$A$73,'Auto Responses'!$A$74,VLOOKUP($A237,'IT Accessibility'!$A$13:$E$37,4,0))&amp;""</f>
        <v/>
      </c>
      <c r="E237" s="218"/>
      <c r="F237" s="39" t="str">
        <f>VLOOKUP($A237,Questions!$A$2:$W$333,20,0)&amp;""</f>
        <v>Yes</v>
      </c>
      <c r="G237" s="208"/>
      <c r="H237" s="60" t="str">
        <f>VLOOKUP($A237,Questions!$A$2:$W$333,22,0)&amp;""</f>
        <v>Standard Importance</v>
      </c>
      <c r="I237" s="208"/>
      <c r="J237" s="65" t="b">
        <v>0</v>
      </c>
      <c r="K237" s="1"/>
    </row>
    <row r="238" spans="1:11" s="38" customFormat="1" ht="48" customHeight="1" x14ac:dyDescent="0.2">
      <c r="A238" s="25" t="str">
        <f>'IT Accessibility'!$A$31</f>
        <v>ITAC-12</v>
      </c>
      <c r="B238" s="27" t="str">
        <f>VLOOKUP($A238,'IT Accessibility'!$A$13:$E$37,2,0)&amp;""</f>
        <v>Do you have a documented and implemented process for verifying accessibility conformance?</v>
      </c>
      <c r="C238" s="60" t="str">
        <f>VLOOKUP($A238,'IT Accessibility'!$A$13:$E$37,3,0)&amp;""</f>
        <v/>
      </c>
      <c r="D238" s="43" t="str">
        <f>IF(LEFT(VLOOKUP($A238,'IT Accessibility'!$A$13:$E$37,5,0),21)='Auto Responses'!$A$73,'Auto Responses'!$A$74,VLOOKUP($A238,'IT Accessibility'!$A$13:$E$37,4,0))&amp;""</f>
        <v/>
      </c>
      <c r="E238" s="218"/>
      <c r="F238" s="39" t="str">
        <f>VLOOKUP($A238,Questions!$A$2:$W$333,20,0)&amp;""</f>
        <v>Yes</v>
      </c>
      <c r="G238" s="208"/>
      <c r="H238" s="60" t="str">
        <f>VLOOKUP($A238,Questions!$A$2:$W$333,22,0)&amp;""</f>
        <v>Standard Importance</v>
      </c>
      <c r="I238" s="208"/>
      <c r="J238" s="65" t="b">
        <v>0</v>
      </c>
      <c r="K238" s="1"/>
    </row>
    <row r="239" spans="1:11" s="38" customFormat="1" ht="48" customHeight="1" x14ac:dyDescent="0.2">
      <c r="A239" s="25" t="str">
        <f>'IT Accessibility'!$A$32</f>
        <v>ITAC-13</v>
      </c>
      <c r="B239" s="27" t="str">
        <f>VLOOKUP($A239,'IT Accessibility'!$A$13:$E$37,2,0)&amp;""</f>
        <v>Have you adopted a technical or legal standard of conformance for the solution?</v>
      </c>
      <c r="C239" s="60" t="str">
        <f>VLOOKUP($A239,'IT Accessibility'!$A$13:$E$37,3,0)&amp;""</f>
        <v/>
      </c>
      <c r="D239" s="43" t="str">
        <f>IF(LEFT(VLOOKUP($A239,'IT Accessibility'!$A$13:$E$37,5,0),21)='Auto Responses'!$A$73,'Auto Responses'!$A$74,VLOOKUP($A239,'IT Accessibility'!$A$13:$E$37,4,0))&amp;""</f>
        <v/>
      </c>
      <c r="E239" s="218"/>
      <c r="F239" s="39" t="str">
        <f>VLOOKUP($A239,Questions!$A$2:$W$333,20,0)&amp;""</f>
        <v>Yes</v>
      </c>
      <c r="G239" s="208"/>
      <c r="H239" s="60" t="str">
        <f>VLOOKUP($A239,Questions!$A$2:$W$333,22,0)&amp;""</f>
        <v>Standard Importance</v>
      </c>
      <c r="I239" s="208"/>
      <c r="J239" s="65" t="b">
        <v>0</v>
      </c>
      <c r="K239" s="1"/>
    </row>
    <row r="240" spans="1:11" s="38" customFormat="1" ht="48" customHeight="1" x14ac:dyDescent="0.2">
      <c r="A240" s="25" t="str">
        <f>'IT Accessibility'!$A$33</f>
        <v>ITAC-14</v>
      </c>
      <c r="B240" s="27" t="str">
        <f>VLOOKUP($A240,'IT Accessibility'!$A$13:$E$37,2,0)&amp;""</f>
        <v>Can you provide a current, detailed accessibility roadmap with delivery timelines?</v>
      </c>
      <c r="C240" s="60" t="str">
        <f>VLOOKUP($A240,'IT Accessibility'!$A$13:$E$37,3,0)&amp;""</f>
        <v/>
      </c>
      <c r="D240" s="43" t="str">
        <f>IF(LEFT(VLOOKUP($A240,'IT Accessibility'!$A$13:$E$37,5,0),21)='Auto Responses'!$A$73,'Auto Responses'!$A$74,VLOOKUP($A240,'IT Accessibility'!$A$13:$E$37,4,0))&amp;""</f>
        <v/>
      </c>
      <c r="E240" s="218"/>
      <c r="F240" s="39" t="str">
        <f>VLOOKUP($A240,Questions!$A$2:$W$333,20,0)&amp;""</f>
        <v>Yes</v>
      </c>
      <c r="G240" s="208"/>
      <c r="H240" s="60" t="str">
        <f>VLOOKUP($A240,Questions!$A$2:$W$333,22,0)&amp;""</f>
        <v>Standard Importance</v>
      </c>
      <c r="I240" s="208"/>
      <c r="J240" s="65" t="b">
        <v>0</v>
      </c>
      <c r="K240" s="1"/>
    </row>
    <row r="241" spans="1:11" s="38" customFormat="1" ht="48" customHeight="1" x14ac:dyDescent="0.2">
      <c r="A241" s="25" t="str">
        <f>'IT Accessibility'!$A$34</f>
        <v>ITAC-15</v>
      </c>
      <c r="B241" s="27" t="str">
        <f>VLOOKUP($A241,'IT Accessibility'!$A$13:$E$37,2,0)&amp;""</f>
        <v>Do you expect your staff to maintain a current skill set in IT accessibility?</v>
      </c>
      <c r="C241" s="60" t="str">
        <f>VLOOKUP($A241,'IT Accessibility'!$A$13:$E$37,3,0)&amp;""</f>
        <v/>
      </c>
      <c r="D241" s="43" t="str">
        <f>IF(LEFT(VLOOKUP($A241,'IT Accessibility'!$A$13:$E$37,5,0),21)='Auto Responses'!$A$73,'Auto Responses'!$A$74,VLOOKUP($A241,'IT Accessibility'!$A$13:$E$37,4,0))&amp;""</f>
        <v/>
      </c>
      <c r="E241" s="218"/>
      <c r="F241" s="39" t="str">
        <f>VLOOKUP($A241,Questions!$A$2:$W$333,20,0)&amp;""</f>
        <v>Yes</v>
      </c>
      <c r="G241" s="208"/>
      <c r="H241" s="60" t="str">
        <f>VLOOKUP($A241,Questions!$A$2:$W$333,22,0)&amp;""</f>
        <v>Standard Importance</v>
      </c>
      <c r="I241" s="208"/>
      <c r="J241" s="65" t="b">
        <v>0</v>
      </c>
      <c r="K241" s="1"/>
    </row>
    <row r="242" spans="1:11" s="38" customFormat="1" ht="48" customHeight="1" x14ac:dyDescent="0.2">
      <c r="A242" s="25" t="str">
        <f>'IT Accessibility'!$A$35</f>
        <v>ITAC-16</v>
      </c>
      <c r="B242" s="27" t="str">
        <f>VLOOKUP($A242,'IT Accessibility'!$A$13:$E$37,2,0)&amp;""</f>
        <v>Do you have documented processes and procedures for implementing accessibility into your development lifecycle?</v>
      </c>
      <c r="C242" s="60" t="str">
        <f>VLOOKUP($A242,'IT Accessibility'!$A$13:$E$37,3,0)&amp;""</f>
        <v/>
      </c>
      <c r="D242" s="43" t="str">
        <f>IF(LEFT(VLOOKUP($A242,'IT Accessibility'!$A$13:$E$37,5,0),21)='Auto Responses'!$A$73,'Auto Responses'!$A$74,VLOOKUP($A242,'IT Accessibility'!$A$13:$E$37,4,0))&amp;""</f>
        <v/>
      </c>
      <c r="E242" s="218"/>
      <c r="F242" s="39" t="str">
        <f>VLOOKUP($A242,Questions!$A$2:$W$333,20,0)&amp;""</f>
        <v>Yes</v>
      </c>
      <c r="G242" s="208"/>
      <c r="H242" s="60" t="str">
        <f>VLOOKUP($A242,Questions!$A$2:$W$333,22,0)&amp;""</f>
        <v>Standard Importance</v>
      </c>
      <c r="I242" s="208"/>
      <c r="J242" s="65" t="b">
        <v>0</v>
      </c>
      <c r="K242" s="1"/>
    </row>
    <row r="243" spans="1:11" s="38" customFormat="1" ht="48" customHeight="1" x14ac:dyDescent="0.2">
      <c r="A243" s="25" t="str">
        <f>'IT Accessibility'!$A$36</f>
        <v>ITAC-17</v>
      </c>
      <c r="B243" s="27" t="str">
        <f>VLOOKUP($A243,'IT Accessibility'!$A$13:$E$37,2,0)&amp;""</f>
        <v>Can all functions of the application or service be performed using only the keyboard?</v>
      </c>
      <c r="C243" s="60" t="str">
        <f>VLOOKUP($A243,'IT Accessibility'!$A$13:$E$37,3,0)&amp;""</f>
        <v/>
      </c>
      <c r="D243" s="43" t="str">
        <f>IF(LEFT(VLOOKUP($A243,'IT Accessibility'!$A$13:$E$37,5,0),21)='Auto Responses'!$A$73,'Auto Responses'!$A$74,VLOOKUP($A243,'IT Accessibility'!$A$13:$E$37,4,0))&amp;""</f>
        <v/>
      </c>
      <c r="E243" s="218"/>
      <c r="F243" s="39" t="str">
        <f>VLOOKUP($A243,Questions!$A$2:$W$333,20,0)&amp;""</f>
        <v>Yes</v>
      </c>
      <c r="G243" s="208"/>
      <c r="H243" s="60" t="str">
        <f>VLOOKUP($A243,Questions!$A$2:$W$333,22,0)&amp;""</f>
        <v>Standard Importance</v>
      </c>
      <c r="I243" s="208"/>
      <c r="J243" s="65" t="b">
        <v>0</v>
      </c>
      <c r="K243" s="1"/>
    </row>
    <row r="244" spans="1:11" s="38" customFormat="1" ht="48" customHeight="1" thickBot="1" x14ac:dyDescent="0.25">
      <c r="A244" s="25" t="str">
        <f>'IT Accessibility'!$A$37</f>
        <v>ITAC-18</v>
      </c>
      <c r="B244" s="27" t="str">
        <f>VLOOKUP($A244,'IT Accessibility'!$A$13:$E$37,2,0)&amp;""</f>
        <v>Does your product rely on activating a special "accessibility mode," a "lite version," or using an alternate interface (including “overlay” or AI-based alternates)  for accessibility purposes?</v>
      </c>
      <c r="C244" s="60" t="str">
        <f>VLOOKUP($A244,'IT Accessibility'!$A$13:$E$37,3,0)&amp;""</f>
        <v/>
      </c>
      <c r="D244" s="43" t="str">
        <f>IF(LEFT(VLOOKUP($A244,'IT Accessibility'!$A$13:$E$37,5,0),21)='Auto Responses'!$A$73,'Auto Responses'!$A$74,VLOOKUP($A244,'IT Accessibility'!$A$13:$E$37,4,0))&amp;""</f>
        <v/>
      </c>
      <c r="E244" s="218"/>
      <c r="F244" s="63" t="str">
        <f>VLOOKUP($A244,Questions!$A$2:$W$333,20,0)&amp;""</f>
        <v>No</v>
      </c>
      <c r="G244" s="208"/>
      <c r="H244" s="64" t="str">
        <f>VLOOKUP($A244,Questions!$A$2:$W$333,22,0)&amp;""</f>
        <v>Standard Importance</v>
      </c>
      <c r="I244" s="208"/>
      <c r="J244" s="66" t="b">
        <v>0</v>
      </c>
      <c r="K244" s="1"/>
    </row>
    <row r="245" spans="1:11" s="1" customFormat="1" ht="37.35" customHeight="1" x14ac:dyDescent="0.2">
      <c r="A245" s="80" t="str">
        <f>VLOOKUP(LEFT($A246,4),'Auto Responses'!$N$4:$O$38,2,0)&amp;""</f>
        <v xml:space="preserve"> Consulting Services</v>
      </c>
      <c r="B245" s="30"/>
      <c r="C245" s="40"/>
      <c r="D245" s="40"/>
      <c r="E245" s="151" t="s">
        <v>1099</v>
      </c>
      <c r="F245" s="40"/>
      <c r="G245" s="40"/>
      <c r="H245" s="40"/>
      <c r="I245" s="40"/>
      <c r="J245" s="40"/>
    </row>
    <row r="246" spans="1:11" s="38" customFormat="1" ht="48" customHeight="1" x14ac:dyDescent="0.2">
      <c r="A246" s="25" t="str">
        <f>'Case-Specific'!$A$23</f>
        <v>CONS-01</v>
      </c>
      <c r="B246" s="27" t="str">
        <f>VLOOKUP($A246,'Case-Specific'!$A$13:$E$85,2,0)&amp;""</f>
        <v>Will the consultant require access to the institution's network resources?*</v>
      </c>
      <c r="C246" s="60" t="str">
        <f>VLOOKUP($A246,'Case-Specific'!$A$13:$E$85,3,0)&amp;""</f>
        <v/>
      </c>
      <c r="D246" s="43" t="str">
        <f>IF(LEFT(VLOOKUP($A246,'Case-Specific'!$A$13:$E$85,5,0),21)='Auto Responses'!$A$73,'Auto Responses'!$A$74,VLOOKUP($A246,'Case-Specific'!$A$13:$E$85,4,0))&amp;""</f>
        <v/>
      </c>
      <c r="E246" s="218"/>
      <c r="F246" s="39" t="str">
        <f>VLOOKUP($A246,Questions!$A$2:$W$333,20,0)&amp;""</f>
        <v>No</v>
      </c>
      <c r="G246" s="208"/>
      <c r="H246" s="60" t="str">
        <f>VLOOKUP($A246,Questions!$A$2:$W$333,22,0)&amp;""</f>
        <v>Critical Importance</v>
      </c>
      <c r="I246" s="208"/>
      <c r="J246" s="65" t="b">
        <v>0</v>
      </c>
      <c r="K246" s="1"/>
    </row>
    <row r="247" spans="1:11" s="38" customFormat="1" ht="48" customHeight="1" x14ac:dyDescent="0.2">
      <c r="A247" s="25" t="str">
        <f>'Case-Specific'!$A$24</f>
        <v>CONS-02</v>
      </c>
      <c r="B247" s="27" t="str">
        <f>VLOOKUP($A247,'Case-Specific'!$A$13:$E$85,2,0)&amp;""</f>
        <v>Has the consultant received training on (sensitive, HIPAA, PCI, etc.) data handling?*</v>
      </c>
      <c r="C247" s="60" t="str">
        <f>VLOOKUP($A247,'Case-Specific'!$A$13:$E$85,3,0)&amp;""</f>
        <v/>
      </c>
      <c r="D247" s="43" t="str">
        <f>IF(LEFT(VLOOKUP($A247,'Case-Specific'!$A$13:$E$85,5,0),21)='Auto Responses'!$A$73,'Auto Responses'!$A$74,VLOOKUP($A247,'Case-Specific'!$A$13:$E$85,4,0))&amp;""</f>
        <v/>
      </c>
      <c r="E247" s="218"/>
      <c r="F247" s="39" t="str">
        <f>VLOOKUP($A247,Questions!$A$2:$W$333,20,0)&amp;""</f>
        <v>Yes</v>
      </c>
      <c r="G247" s="208"/>
      <c r="H247" s="60" t="str">
        <f>VLOOKUP($A247,Questions!$A$2:$W$333,22,0)&amp;""</f>
        <v>Critical Importance</v>
      </c>
      <c r="I247" s="208"/>
      <c r="J247" s="65" t="b">
        <v>0</v>
      </c>
      <c r="K247" s="1"/>
    </row>
    <row r="248" spans="1:11" s="38" customFormat="1" ht="48" customHeight="1" x14ac:dyDescent="0.2">
      <c r="A248" s="25" t="str">
        <f>'Case-Specific'!$A$25</f>
        <v>CONS-03</v>
      </c>
      <c r="B248" s="27" t="str">
        <f>VLOOKUP($A248,'Case-Specific'!$A$13:$E$85,2,0)&amp;""</f>
        <v>Is the data encrypted (at rest) while in the consultant's possession?*</v>
      </c>
      <c r="C248" s="60" t="str">
        <f>VLOOKUP($A248,'Case-Specific'!$A$13:$E$85,3,0)&amp;""</f>
        <v/>
      </c>
      <c r="D248" s="43" t="str">
        <f>IF(LEFT(VLOOKUP($A248,'Case-Specific'!$A$13:$E$85,5,0),21)='Auto Responses'!$A$73,'Auto Responses'!$A$74,VLOOKUP($A248,'Case-Specific'!$A$13:$E$85,4,0))&amp;""</f>
        <v/>
      </c>
      <c r="E248" s="218"/>
      <c r="F248" s="39" t="str">
        <f>VLOOKUP($A248,Questions!$A$2:$W$333,20,0)&amp;""</f>
        <v>Yes</v>
      </c>
      <c r="G248" s="208"/>
      <c r="H248" s="60" t="str">
        <f>VLOOKUP($A248,Questions!$A$2:$W$333,22,0)&amp;""</f>
        <v>Critical Importance</v>
      </c>
      <c r="I248" s="208"/>
      <c r="J248" s="65" t="b">
        <v>0</v>
      </c>
      <c r="K248" s="1"/>
    </row>
    <row r="249" spans="1:11" s="38" customFormat="1" ht="48" customHeight="1" x14ac:dyDescent="0.2">
      <c r="A249" s="25" t="str">
        <f>'Case-Specific'!A25</f>
        <v>CONS-03</v>
      </c>
      <c r="B249" s="27" t="str">
        <f>VLOOKUP($A249,'Case-Specific'!$A$13:$E$85,2,0)&amp;""</f>
        <v>Is the data encrypted (at rest) while in the consultant's possession?*</v>
      </c>
      <c r="C249" s="60" t="str">
        <f>VLOOKUP($A249,'Case-Specific'!$A$13:$E$85,3,0)&amp;""</f>
        <v/>
      </c>
      <c r="D249" s="43" t="str">
        <f>IF(LEFT(VLOOKUP($A249,'Case-Specific'!$A$13:$E$85,5,0),21)='Auto Responses'!$A$73,'Auto Responses'!$A$74,VLOOKUP($A249,'Case-Specific'!$A$13:$E$85,4,0))&amp;""</f>
        <v/>
      </c>
      <c r="E249" s="218"/>
      <c r="F249" s="39" t="str">
        <f>VLOOKUP($A249,Questions!$A$2:$W$333,20,0)&amp;""</f>
        <v>Yes</v>
      </c>
      <c r="G249" s="208"/>
      <c r="H249" s="60" t="str">
        <f>VLOOKUP($A249,Questions!$A$2:$W$333,22,0)&amp;""</f>
        <v>Critical Importance</v>
      </c>
      <c r="I249" s="208"/>
      <c r="J249" s="65" t="b">
        <v>0</v>
      </c>
      <c r="K249" s="1"/>
    </row>
    <row r="250" spans="1:11" s="38" customFormat="1" ht="48" customHeight="1" x14ac:dyDescent="0.2">
      <c r="A250" s="25" t="str">
        <f>'Case-Specific'!A26</f>
        <v>CONS-04</v>
      </c>
      <c r="B250" s="27" t="str">
        <f>VLOOKUP($A250,'Case-Specific'!$A$13:$E$85,2,0)&amp;""</f>
        <v>Can access be restricted based on source IP address?*</v>
      </c>
      <c r="C250" s="60" t="str">
        <f>VLOOKUP($A250,'Case-Specific'!$A$13:$E$85,3,0)&amp;""</f>
        <v/>
      </c>
      <c r="D250" s="43" t="str">
        <f>IF(LEFT(VLOOKUP($A250,'Case-Specific'!$A$13:$E$85,5,0),21)='Auto Responses'!$A$73,'Auto Responses'!$A$74,VLOOKUP($A250,'Case-Specific'!$A$13:$E$85,4,0))&amp;""</f>
        <v/>
      </c>
      <c r="E250" s="218"/>
      <c r="F250" s="39" t="str">
        <f>VLOOKUP($A250,Questions!$A$2:$W$333,20,0)&amp;""</f>
        <v>Yes</v>
      </c>
      <c r="G250" s="208"/>
      <c r="H250" s="60" t="str">
        <f>VLOOKUP($A250,Questions!$A$2:$W$333,22,0)&amp;""</f>
        <v>Critical Importance</v>
      </c>
      <c r="I250" s="208"/>
      <c r="J250" s="65" t="b">
        <v>0</v>
      </c>
      <c r="K250" s="1"/>
    </row>
    <row r="251" spans="1:11" s="38" customFormat="1" ht="48" customHeight="1" x14ac:dyDescent="0.2">
      <c r="A251" s="25" t="str">
        <f>'Case-Specific'!A27</f>
        <v>CONS-05</v>
      </c>
      <c r="B251" s="27" t="str">
        <f>VLOOKUP($A251,'Case-Specific'!$A$13:$E$85,2,0)&amp;""</f>
        <v>Will the consulting take place on-premises?</v>
      </c>
      <c r="C251" s="60" t="str">
        <f>VLOOKUP($A251,'Case-Specific'!$A$13:$E$85,3,0)&amp;""</f>
        <v/>
      </c>
      <c r="D251" s="43" t="str">
        <f>IF(LEFT(VLOOKUP($A251,'Case-Specific'!$A$13:$E$85,5,0),21)='Auto Responses'!$A$73,'Auto Responses'!$A$74,VLOOKUP($A251,'Case-Specific'!$A$13:$E$85,4,0))&amp;""</f>
        <v/>
      </c>
      <c r="E251" s="218"/>
      <c r="F251" s="39" t="str">
        <f>VLOOKUP($A251,Questions!$A$2:$W$333,20,0)&amp;""</f>
        <v>No</v>
      </c>
      <c r="G251" s="208"/>
      <c r="H251" s="60" t="str">
        <f>VLOOKUP($A251,Questions!$A$2:$W$333,22,0)&amp;""</f>
        <v>Standard Importance</v>
      </c>
      <c r="I251" s="208"/>
      <c r="J251" s="65" t="b">
        <v>0</v>
      </c>
      <c r="K251" s="1"/>
    </row>
    <row r="252" spans="1:11" s="38" customFormat="1" ht="48" customHeight="1" x14ac:dyDescent="0.2">
      <c r="A252" s="25" t="str">
        <f>'Case-Specific'!A28</f>
        <v>CONS-06</v>
      </c>
      <c r="B252" s="27" t="str">
        <f>VLOOKUP($A252,'Case-Specific'!$A$13:$E$85,2,0)&amp;""</f>
        <v>Will the consultant require access to hardware in the institution's data centers?</v>
      </c>
      <c r="C252" s="60" t="str">
        <f>VLOOKUP($A252,'Case-Specific'!$A$13:$E$85,3,0)&amp;""</f>
        <v/>
      </c>
      <c r="D252" s="43" t="str">
        <f>IF(LEFT(VLOOKUP($A252,'Case-Specific'!$A$13:$E$85,5,0),21)='Auto Responses'!$A$73,'Auto Responses'!$A$74,VLOOKUP($A252,'Case-Specific'!$A$13:$E$85,4,0))&amp;""</f>
        <v/>
      </c>
      <c r="E252" s="218"/>
      <c r="F252" s="39" t="str">
        <f>VLOOKUP($A252,Questions!$A$2:$W$333,20,0)&amp;""</f>
        <v>No</v>
      </c>
      <c r="G252" s="208"/>
      <c r="H252" s="60" t="str">
        <f>VLOOKUP($A252,Questions!$A$2:$W$333,22,0)&amp;""</f>
        <v>Standard Importance</v>
      </c>
      <c r="I252" s="208"/>
      <c r="J252" s="65" t="b">
        <v>0</v>
      </c>
      <c r="K252" s="1"/>
    </row>
    <row r="253" spans="1:11" s="38" customFormat="1" ht="48" customHeight="1" x14ac:dyDescent="0.2">
      <c r="A253" s="25" t="str">
        <f>'Case-Specific'!A29</f>
        <v>CONS-07</v>
      </c>
      <c r="B253" s="27" t="str">
        <f>VLOOKUP($A253,'Case-Specific'!$A$13:$E$85,2,0)&amp;""</f>
        <v>Will the consultant require an account within the institution's domain (@*.edu)?</v>
      </c>
      <c r="C253" s="60" t="str">
        <f>VLOOKUP($A253,'Case-Specific'!$A$13:$E$85,3,0)&amp;""</f>
        <v/>
      </c>
      <c r="D253" s="43" t="str">
        <f>IF(LEFT(VLOOKUP($A253,'Case-Specific'!$A$13:$E$85,5,0),21)='Auto Responses'!$A$73,'Auto Responses'!$A$74,VLOOKUP($A253,'Case-Specific'!$A$13:$E$85,4,0))&amp;""</f>
        <v/>
      </c>
      <c r="E253" s="218"/>
      <c r="F253" s="39" t="str">
        <f>VLOOKUP($A253,Questions!$A$2:$W$333,20,0)&amp;""</f>
        <v>No</v>
      </c>
      <c r="G253" s="208"/>
      <c r="H253" s="60" t="str">
        <f>VLOOKUP($A253,Questions!$A$2:$W$333,22,0)&amp;""</f>
        <v>Standard Importance</v>
      </c>
      <c r="I253" s="208"/>
      <c r="J253" s="65" t="b">
        <v>0</v>
      </c>
      <c r="K253" s="1"/>
    </row>
    <row r="254" spans="1:11" s="38" customFormat="1" ht="48" customHeight="1" x14ac:dyDescent="0.2">
      <c r="A254" s="25" t="str">
        <f>'Case-Specific'!A30</f>
        <v>CONS-08</v>
      </c>
      <c r="B254" s="27" t="str">
        <f>VLOOKUP($A254,'Case-Specific'!$A$13:$E$85,2,0)&amp;""</f>
        <v>Will any data be transferred to the consultant's possession?</v>
      </c>
      <c r="C254" s="60" t="str">
        <f>VLOOKUP($A254,'Case-Specific'!$A$13:$E$85,3,0)&amp;""</f>
        <v/>
      </c>
      <c r="D254" s="43" t="str">
        <f>IF(LEFT(VLOOKUP($A254,'Case-Specific'!$A$13:$E$85,5,0),21)='Auto Responses'!$A$73,'Auto Responses'!$A$74,VLOOKUP($A254,'Case-Specific'!$A$13:$E$85,4,0))&amp;""</f>
        <v/>
      </c>
      <c r="E254" s="218"/>
      <c r="F254" s="39" t="str">
        <f>VLOOKUP($A254,Questions!$A$2:$W$333,20,0)&amp;""</f>
        <v>No</v>
      </c>
      <c r="G254" s="208"/>
      <c r="H254" s="60" t="str">
        <f>VLOOKUP($A254,Questions!$A$2:$W$333,22,0)&amp;""</f>
        <v>Standard Importance</v>
      </c>
      <c r="I254" s="208"/>
      <c r="J254" s="65" t="b">
        <v>0</v>
      </c>
      <c r="K254" s="1"/>
    </row>
    <row r="255" spans="1:11" s="38" customFormat="1" ht="48" customHeight="1" x14ac:dyDescent="0.2">
      <c r="A255" s="25" t="str">
        <f>'Case-Specific'!A31</f>
        <v>CONS-09</v>
      </c>
      <c r="B255" s="27" t="str">
        <f>VLOOKUP($A255,'Case-Specific'!$A$13:$E$85,2,0)&amp;""</f>
        <v>Will the consultant need remote access to the institution's network or systems?</v>
      </c>
      <c r="C255" s="60" t="str">
        <f>VLOOKUP($A255,'Case-Specific'!$A$13:$E$85,3,0)&amp;""</f>
        <v/>
      </c>
      <c r="D255" s="43" t="str">
        <f>IF(LEFT(VLOOKUP($A255,'Case-Specific'!$A$13:$E$85,5,0),21)='Auto Responses'!$A$73,'Auto Responses'!$A$74,VLOOKUP($A255,'Case-Specific'!$A$13:$E$85,4,0))&amp;""</f>
        <v/>
      </c>
      <c r="E255" s="218"/>
      <c r="F255" s="39" t="str">
        <f>VLOOKUP($A255,Questions!$A$2:$W$333,20,0)&amp;""</f>
        <v>No</v>
      </c>
      <c r="G255" s="208"/>
      <c r="H255" s="60" t="str">
        <f>VLOOKUP($A255,Questions!$A$2:$W$333,22,0)&amp;""</f>
        <v>Standard Importance</v>
      </c>
      <c r="I255" s="208"/>
      <c r="J255" s="65" t="b">
        <v>0</v>
      </c>
      <c r="K255" s="1"/>
    </row>
    <row r="256" spans="1:11" s="1" customFormat="1" ht="37.35" customHeight="1" x14ac:dyDescent="0.2">
      <c r="A256" s="80" t="str">
        <f>VLOOKUP(LEFT($A257,4),'Auto Responses'!$N$4:$O$38,2,0)&amp;""</f>
        <v xml:space="preserve">HIPAA Compliance </v>
      </c>
      <c r="B256" s="30"/>
      <c r="C256" s="40"/>
      <c r="D256" s="40"/>
      <c r="E256" s="151" t="s">
        <v>1099</v>
      </c>
      <c r="F256" s="40"/>
      <c r="G256" s="40"/>
      <c r="H256" s="40"/>
      <c r="I256" s="40"/>
      <c r="J256" s="40"/>
    </row>
    <row r="257" spans="1:11" s="38" customFormat="1" ht="48" customHeight="1" x14ac:dyDescent="0.2">
      <c r="A257" s="25" t="str">
        <f>'Case-Specific'!A33</f>
        <v>HIPA-01</v>
      </c>
      <c r="B257" s="27" t="str">
        <f>VLOOKUP($A257,'Case-Specific'!$A$13:$E$85,2,0)&amp;""</f>
        <v>Do your workforce members receive regular training related to the Health Insurance Portability and Accountability Act (HIPAA) Privacy and Security Rules and the HITECH Act?*</v>
      </c>
      <c r="C257" s="60" t="str">
        <f>VLOOKUP($A257,'Case-Specific'!$A$13:$E$85,3,0)&amp;""</f>
        <v/>
      </c>
      <c r="D257" s="43" t="str">
        <f>IF(LEFT(VLOOKUP($A257,'Case-Specific'!$A$13:$E$85,5,0),21)='Auto Responses'!$A$73,'Auto Responses'!$A$74,VLOOKUP($A257,'Case-Specific'!$A$13:$E$85,4,0))&amp;""</f>
        <v/>
      </c>
      <c r="E257" s="218"/>
      <c r="F257" s="39" t="str">
        <f>VLOOKUP($A257,Questions!$A$2:$W$333,20,0)&amp;""</f>
        <v>Yes</v>
      </c>
      <c r="G257" s="208"/>
      <c r="H257" s="60" t="str">
        <f>VLOOKUP($A257,Questions!$A$2:$W$333,22,0)&amp;""</f>
        <v>Critical Importance</v>
      </c>
      <c r="I257" s="208"/>
      <c r="J257" s="65" t="b">
        <v>0</v>
      </c>
      <c r="K257" s="1"/>
    </row>
    <row r="258" spans="1:11" s="38" customFormat="1" ht="48" customHeight="1" x14ac:dyDescent="0.2">
      <c r="A258" s="25" t="str">
        <f>'Case-Specific'!A34</f>
        <v>HIPA-02</v>
      </c>
      <c r="B258" s="27" t="str">
        <f>VLOOKUP($A258,'Case-Specific'!$A$13:$E$85,2,0)&amp;""</f>
        <v>Have you identified areas of risk?*</v>
      </c>
      <c r="C258" s="60" t="str">
        <f>VLOOKUP($A258,'Case-Specific'!$A$13:$E$85,3,0)&amp;""</f>
        <v/>
      </c>
      <c r="D258" s="43" t="str">
        <f>IF(LEFT(VLOOKUP($A258,'Case-Specific'!$A$13:$E$85,5,0),21)='Auto Responses'!$A$73,'Auto Responses'!$A$74,VLOOKUP($A258,'Case-Specific'!$A$13:$E$85,4,0))&amp;""</f>
        <v/>
      </c>
      <c r="E258" s="218"/>
      <c r="F258" s="39" t="str">
        <f>VLOOKUP($A258,Questions!$A$2:$W$333,20,0)&amp;""</f>
        <v>Yes</v>
      </c>
      <c r="G258" s="208"/>
      <c r="H258" s="60" t="str">
        <f>VLOOKUP($A258,Questions!$A$2:$W$333,22,0)&amp;""</f>
        <v>Critical Importance</v>
      </c>
      <c r="I258" s="208"/>
      <c r="J258" s="65" t="b">
        <v>0</v>
      </c>
      <c r="K258" s="1"/>
    </row>
    <row r="259" spans="1:11" s="38" customFormat="1" ht="48" customHeight="1" x14ac:dyDescent="0.2">
      <c r="A259" s="25" t="str">
        <f>'Case-Specific'!A35</f>
        <v>HIPA-03</v>
      </c>
      <c r="B259" s="27" t="str">
        <f>VLOOKUP($A259,'Case-Specific'!$A$13:$E$85,2,0)&amp;""</f>
        <v>Have the relevant policies/plans been tested?*</v>
      </c>
      <c r="C259" s="60" t="str">
        <f>VLOOKUP($A259,'Case-Specific'!$A$13:$E$85,3,0)&amp;""</f>
        <v/>
      </c>
      <c r="D259" s="43" t="str">
        <f>IF(LEFT(VLOOKUP($A259,'Case-Specific'!$A$13:$E$85,5,0),21)='Auto Responses'!$A$73,'Auto Responses'!$A$74,VLOOKUP($A259,'Case-Specific'!$A$13:$E$85,4,0))&amp;""</f>
        <v/>
      </c>
      <c r="E259" s="218"/>
      <c r="F259" s="39" t="str">
        <f>VLOOKUP($A259,Questions!$A$2:$W$333,20,0)&amp;""</f>
        <v>Yes</v>
      </c>
      <c r="G259" s="208"/>
      <c r="H259" s="60" t="str">
        <f>VLOOKUP($A259,Questions!$A$2:$W$333,22,0)&amp;""</f>
        <v>Critical Importance</v>
      </c>
      <c r="I259" s="208"/>
      <c r="J259" s="65" t="b">
        <v>0</v>
      </c>
      <c r="K259" s="1"/>
    </row>
    <row r="260" spans="1:11" s="38" customFormat="1" ht="48" customHeight="1" x14ac:dyDescent="0.2">
      <c r="A260" s="25" t="str">
        <f>'Case-Specific'!A36</f>
        <v>HIPA-04</v>
      </c>
      <c r="B260" s="27" t="str">
        <f>VLOOKUP($A260,'Case-Specific'!$A$13:$E$85,2,0)&amp;""</f>
        <v>Have you entered into a Business Associate Agreements with all subcontractors who may have access to protected health information (PHI)?*</v>
      </c>
      <c r="C260" s="60" t="str">
        <f>VLOOKUP($A260,'Case-Specific'!$A$13:$E$85,3,0)&amp;""</f>
        <v/>
      </c>
      <c r="D260" s="43" t="str">
        <f>IF(LEFT(VLOOKUP($A260,'Case-Specific'!$A$13:$E$85,5,0),21)='Auto Responses'!$A$73,'Auto Responses'!$A$74,VLOOKUP($A260,'Case-Specific'!$A$13:$E$85,4,0))&amp;""</f>
        <v/>
      </c>
      <c r="E260" s="218"/>
      <c r="F260" s="39" t="str">
        <f>VLOOKUP($A260,Questions!$A$2:$W$333,20,0)&amp;""</f>
        <v>Yes</v>
      </c>
      <c r="G260" s="208"/>
      <c r="H260" s="60" t="str">
        <f>VLOOKUP($A260,Questions!$A$2:$W$333,22,0)&amp;""</f>
        <v>Critical Importance</v>
      </c>
      <c r="I260" s="208"/>
      <c r="J260" s="65" t="b">
        <v>0</v>
      </c>
      <c r="K260" s="1"/>
    </row>
    <row r="261" spans="1:11" s="38" customFormat="1" ht="48" customHeight="1" x14ac:dyDescent="0.2">
      <c r="A261" s="25" t="str">
        <f>'Case-Specific'!A37</f>
        <v>HIPA-05</v>
      </c>
      <c r="B261" s="27" t="str">
        <f>VLOOKUP($A261,'Case-Specific'!$A$13:$E$85,2,0)&amp;""</f>
        <v>Do you monitor or receive information regarding changes in HIPAA regulations?</v>
      </c>
      <c r="C261" s="60" t="str">
        <f>VLOOKUP($A261,'Case-Specific'!$A$13:$E$85,3,0)&amp;""</f>
        <v/>
      </c>
      <c r="D261" s="43" t="str">
        <f>IF(LEFT(VLOOKUP($A261,'Case-Specific'!$A$13:$E$85,5,0),21)='Auto Responses'!$A$73,'Auto Responses'!$A$74,VLOOKUP($A261,'Case-Specific'!$A$13:$E$85,4,0))&amp;""</f>
        <v/>
      </c>
      <c r="E261" s="218"/>
      <c r="F261" s="39" t="str">
        <f>VLOOKUP($A261,Questions!$A$2:$W$333,20,0)&amp;""</f>
        <v>Yes</v>
      </c>
      <c r="G261" s="208"/>
      <c r="H261" s="60" t="str">
        <f>VLOOKUP($A261,Questions!$A$2:$W$333,22,0)&amp;""</f>
        <v>Standard Importance</v>
      </c>
      <c r="I261" s="208"/>
      <c r="J261" s="65" t="b">
        <v>0</v>
      </c>
      <c r="K261" s="1"/>
    </row>
    <row r="262" spans="1:11" s="38" customFormat="1" ht="48" customHeight="1" x14ac:dyDescent="0.2">
      <c r="A262" s="25" t="str">
        <f>'Case-Specific'!A38</f>
        <v>HIPA-06</v>
      </c>
      <c r="B262" s="27" t="str">
        <f>VLOOKUP($A262,'Case-Specific'!$A$13:$E$85,2,0)&amp;""</f>
        <v>Has your organization designated HIPAA Privacy and Security officers as required by the rules?</v>
      </c>
      <c r="C262" s="60" t="str">
        <f>VLOOKUP($A262,'Case-Specific'!$A$13:$E$85,3,0)&amp;""</f>
        <v/>
      </c>
      <c r="D262" s="43" t="str">
        <f>IF(LEFT(VLOOKUP($A262,'Case-Specific'!$A$13:$E$85,5,0),21)='Auto Responses'!$A$73,'Auto Responses'!$A$74,VLOOKUP($A262,'Case-Specific'!$A$13:$E$85,4,0))&amp;""</f>
        <v/>
      </c>
      <c r="E262" s="218"/>
      <c r="F262" s="39" t="str">
        <f>VLOOKUP($A262,Questions!$A$2:$W$333,20,0)&amp;""</f>
        <v>Yes</v>
      </c>
      <c r="G262" s="208"/>
      <c r="H262" s="60" t="str">
        <f>VLOOKUP($A262,Questions!$A$2:$W$333,22,0)&amp;""</f>
        <v>Standard Importance</v>
      </c>
      <c r="I262" s="208"/>
      <c r="J262" s="65" t="b">
        <v>0</v>
      </c>
      <c r="K262" s="1"/>
    </row>
    <row r="263" spans="1:11" s="38" customFormat="1" ht="48" customHeight="1" x14ac:dyDescent="0.2">
      <c r="A263" s="25" t="str">
        <f>'Case-Specific'!A39</f>
        <v>HIPA-07</v>
      </c>
      <c r="B263" s="27" t="str">
        <f>VLOOKUP($A263,'Case-Specific'!$A$13:$E$85,2,0)&amp;""</f>
        <v>Do you comply with the requirements of the Health Information Technology for Economic and Clinical Health Act (HITECH)?</v>
      </c>
      <c r="C263" s="60" t="str">
        <f>VLOOKUP($A263,'Case-Specific'!$A$13:$E$85,3,0)&amp;""</f>
        <v/>
      </c>
      <c r="D263" s="43" t="str">
        <f>IF(LEFT(VLOOKUP($A263,'Case-Specific'!$A$13:$E$85,5,0),21)='Auto Responses'!$A$73,'Auto Responses'!$A$74,VLOOKUP($A263,'Case-Specific'!$A$13:$E$85,4,0))&amp;""</f>
        <v/>
      </c>
      <c r="E263" s="218"/>
      <c r="F263" s="39" t="str">
        <f>VLOOKUP($A263,Questions!$A$2:$W$333,20,0)&amp;""</f>
        <v>Yes</v>
      </c>
      <c r="G263" s="208"/>
      <c r="H263" s="60" t="str">
        <f>VLOOKUP($A263,Questions!$A$2:$W$333,22,0)&amp;""</f>
        <v>Standard Importance</v>
      </c>
      <c r="I263" s="208"/>
      <c r="J263" s="65" t="b">
        <v>0</v>
      </c>
      <c r="K263" s="1"/>
    </row>
    <row r="264" spans="1:11" s="38" customFormat="1" ht="48" customHeight="1" x14ac:dyDescent="0.2">
      <c r="A264" s="25" t="str">
        <f>'Case-Specific'!A40</f>
        <v>HIPA-08</v>
      </c>
      <c r="B264" s="27" t="str">
        <f>VLOOKUP($A264,'Case-Specific'!$A$13:$E$85,2,0)&amp;""</f>
        <v>Have you conducted a risk analysis as required under the HIPAA Security Rule?</v>
      </c>
      <c r="C264" s="60" t="str">
        <f>VLOOKUP($A264,'Case-Specific'!$A$13:$E$85,3,0)&amp;""</f>
        <v/>
      </c>
      <c r="D264" s="43" t="str">
        <f>IF(LEFT(VLOOKUP($A264,'Case-Specific'!$A$13:$E$85,5,0),21)='Auto Responses'!$A$73,'Auto Responses'!$A$74,VLOOKUP($A264,'Case-Specific'!$A$13:$E$85,4,0))&amp;""</f>
        <v/>
      </c>
      <c r="E264" s="218"/>
      <c r="F264" s="39" t="str">
        <f>VLOOKUP($A264,Questions!$A$2:$W$333,20,0)&amp;""</f>
        <v>Yes</v>
      </c>
      <c r="G264" s="208"/>
      <c r="H264" s="60" t="str">
        <f>VLOOKUP($A264,Questions!$A$2:$W$333,22,0)&amp;""</f>
        <v>Standard Importance</v>
      </c>
      <c r="I264" s="208"/>
      <c r="J264" s="65" t="b">
        <v>0</v>
      </c>
      <c r="K264" s="1"/>
    </row>
    <row r="265" spans="1:11" s="38" customFormat="1" ht="48" customHeight="1" x14ac:dyDescent="0.2">
      <c r="A265" s="25" t="str">
        <f>'Case-Specific'!A41</f>
        <v>HIPA-09</v>
      </c>
      <c r="B265" s="27" t="str">
        <f>VLOOKUP($A265,'Case-Specific'!$A$13:$E$85,2,0)&amp;""</f>
        <v>Have you taken actions to mitigate the identified risks?</v>
      </c>
      <c r="C265" s="60" t="str">
        <f>VLOOKUP($A265,'Case-Specific'!$A$13:$E$85,3,0)&amp;""</f>
        <v/>
      </c>
      <c r="D265" s="43" t="str">
        <f>IF(LEFT(VLOOKUP($A265,'Case-Specific'!$A$13:$E$85,5,0),21)='Auto Responses'!$A$73,'Auto Responses'!$A$74,VLOOKUP($A265,'Case-Specific'!$A$13:$E$85,4,0))&amp;""</f>
        <v/>
      </c>
      <c r="E265" s="218"/>
      <c r="F265" s="39" t="str">
        <f>VLOOKUP($A265,Questions!$A$2:$W$333,20,0)&amp;""</f>
        <v>Yes</v>
      </c>
      <c r="G265" s="208"/>
      <c r="H265" s="60" t="str">
        <f>VLOOKUP($A265,Questions!$A$2:$W$333,22,0)&amp;""</f>
        <v>Standard Importance</v>
      </c>
      <c r="I265" s="208"/>
      <c r="J265" s="65" t="b">
        <v>0</v>
      </c>
      <c r="K265" s="1"/>
    </row>
    <row r="266" spans="1:11" s="38" customFormat="1" ht="48" customHeight="1" x14ac:dyDescent="0.2">
      <c r="A266" s="25" t="str">
        <f>'Case-Specific'!A42</f>
        <v>HIPA-10</v>
      </c>
      <c r="B266" s="27" t="str">
        <f>VLOOKUP($A266,'Case-Specific'!$A$13:$E$85,2,0)&amp;""</f>
        <v>Does your application require user and system administrator password changes at a frequency no greater than 90 days?</v>
      </c>
      <c r="C266" s="60" t="str">
        <f>VLOOKUP($A266,'Case-Specific'!$A$13:$E$85,3,0)&amp;""</f>
        <v/>
      </c>
      <c r="D266" s="43" t="str">
        <f>IF(LEFT(VLOOKUP($A266,'Case-Specific'!$A$13:$E$85,5,0),21)='Auto Responses'!$A$73,'Auto Responses'!$A$74,VLOOKUP($A266,'Case-Specific'!$A$13:$E$85,4,0))&amp;""</f>
        <v/>
      </c>
      <c r="E266" s="218"/>
      <c r="F266" s="39" t="str">
        <f>VLOOKUP($A266,Questions!$A$2:$W$333,20,0)&amp;""</f>
        <v>Yes</v>
      </c>
      <c r="G266" s="208"/>
      <c r="H266" s="60" t="str">
        <f>VLOOKUP($A266,Questions!$A$2:$W$333,22,0)&amp;""</f>
        <v>Standard Importance</v>
      </c>
      <c r="I266" s="208"/>
      <c r="J266" s="65" t="b">
        <v>0</v>
      </c>
      <c r="K266" s="1"/>
    </row>
    <row r="267" spans="1:11" s="38" customFormat="1" ht="48" customHeight="1" x14ac:dyDescent="0.2">
      <c r="A267" s="25" t="str">
        <f>'Case-Specific'!A43</f>
        <v>HIPA-11</v>
      </c>
      <c r="B267" s="27" t="str">
        <f>VLOOKUP($A267,'Case-Specific'!$A$13:$E$85,2,0)&amp;""</f>
        <v>Does your application require users to set their own password after an administrator reset or on first use of the account?</v>
      </c>
      <c r="C267" s="60" t="str">
        <f>VLOOKUP($A267,'Case-Specific'!$A$13:$E$85,3,0)&amp;""</f>
        <v/>
      </c>
      <c r="D267" s="43" t="str">
        <f>IF(LEFT(VLOOKUP($A267,'Case-Specific'!$A$13:$E$85,5,0),21)='Auto Responses'!$A$73,'Auto Responses'!$A$74,VLOOKUP($A267,'Case-Specific'!$A$13:$E$85,4,0))&amp;""</f>
        <v/>
      </c>
      <c r="E267" s="218"/>
      <c r="F267" s="39" t="str">
        <f>VLOOKUP($A267,Questions!$A$2:$W$333,20,0)&amp;""</f>
        <v>Yes</v>
      </c>
      <c r="G267" s="208"/>
      <c r="H267" s="60" t="str">
        <f>VLOOKUP($A267,Questions!$A$2:$W$333,22,0)&amp;""</f>
        <v>Standard Importance</v>
      </c>
      <c r="I267" s="208"/>
      <c r="J267" s="65" t="b">
        <v>0</v>
      </c>
      <c r="K267" s="1"/>
    </row>
    <row r="268" spans="1:11" s="38" customFormat="1" ht="48" customHeight="1" x14ac:dyDescent="0.2">
      <c r="A268" s="25" t="str">
        <f>'Case-Specific'!A44</f>
        <v>HIPA-12</v>
      </c>
      <c r="B268" s="27" t="str">
        <f>VLOOKUP($A268,'Case-Specific'!$A$13:$E$85,2,0)&amp;""</f>
        <v>Does your application lock out an account after a number of failed login attempts?</v>
      </c>
      <c r="C268" s="60" t="str">
        <f>VLOOKUP($A268,'Case-Specific'!$A$13:$E$85,3,0)&amp;""</f>
        <v/>
      </c>
      <c r="D268" s="43" t="str">
        <f>IF(LEFT(VLOOKUP($A268,'Case-Specific'!$A$13:$E$85,5,0),21)='Auto Responses'!$A$73,'Auto Responses'!$A$74,VLOOKUP($A268,'Case-Specific'!$A$13:$E$85,4,0))&amp;""</f>
        <v/>
      </c>
      <c r="E268" s="218"/>
      <c r="F268" s="39" t="str">
        <f>VLOOKUP($A268,Questions!$A$2:$W$333,20,0)&amp;""</f>
        <v>Yes</v>
      </c>
      <c r="G268" s="208"/>
      <c r="H268" s="60" t="str">
        <f>VLOOKUP($A268,Questions!$A$2:$W$333,22,0)&amp;""</f>
        <v>Standard Importance</v>
      </c>
      <c r="I268" s="208"/>
      <c r="J268" s="65" t="b">
        <v>0</v>
      </c>
      <c r="K268" s="1"/>
    </row>
    <row r="269" spans="1:11" s="38" customFormat="1" ht="48" customHeight="1" x14ac:dyDescent="0.2">
      <c r="A269" s="25" t="str">
        <f>'Case-Specific'!A45</f>
        <v>HIPA-13</v>
      </c>
      <c r="B269" s="27" t="str">
        <f>VLOOKUP($A269,'Case-Specific'!$A$13:$E$85,2,0)&amp;""</f>
        <v>Does your application automatically lock or log-out an account after a period of inactivity?</v>
      </c>
      <c r="C269" s="60" t="str">
        <f>VLOOKUP($A269,'Case-Specific'!$A$13:$E$85,3,0)&amp;""</f>
        <v/>
      </c>
      <c r="D269" s="43" t="str">
        <f>IF(LEFT(VLOOKUP($A269,'Case-Specific'!$A$13:$E$85,5,0),21)='Auto Responses'!$A$73,'Auto Responses'!$A$74,VLOOKUP($A269,'Case-Specific'!$A$13:$E$85,4,0))&amp;""</f>
        <v/>
      </c>
      <c r="E269" s="218"/>
      <c r="F269" s="39" t="str">
        <f>VLOOKUP($A269,Questions!$A$2:$W$333,20,0)&amp;""</f>
        <v>Yes</v>
      </c>
      <c r="G269" s="208"/>
      <c r="H269" s="60" t="str">
        <f>VLOOKUP($A269,Questions!$A$2:$W$333,22,0)&amp;""</f>
        <v>Standard Importance</v>
      </c>
      <c r="I269" s="208"/>
      <c r="J269" s="65" t="b">
        <v>0</v>
      </c>
      <c r="K269" s="1"/>
    </row>
    <row r="270" spans="1:11" s="38" customFormat="1" ht="48" customHeight="1" x14ac:dyDescent="0.2">
      <c r="A270" s="25" t="str">
        <f>'Case-Specific'!A46</f>
        <v>HIPA-14</v>
      </c>
      <c r="B270" s="27" t="str">
        <f>VLOOKUP($A270,'Case-Specific'!$A$13:$E$85,2,0)&amp;""</f>
        <v>Are passwords visible in plain text, whether when stored or entered, including service level accounts (i.e., database accounts, etc.)?</v>
      </c>
      <c r="C270" s="60" t="str">
        <f>VLOOKUP($A270,'Case-Specific'!$A$13:$E$85,3,0)&amp;""</f>
        <v/>
      </c>
      <c r="D270" s="43" t="str">
        <f>IF(LEFT(VLOOKUP($A270,'Case-Specific'!$A$13:$E$85,5,0),21)='Auto Responses'!$A$73,'Auto Responses'!$A$74,VLOOKUP($A270,'Case-Specific'!$A$13:$E$85,4,0))&amp;""</f>
        <v/>
      </c>
      <c r="E270" s="218"/>
      <c r="F270" s="39" t="str">
        <f>VLOOKUP($A270,Questions!$A$2:$W$333,20,0)&amp;""</f>
        <v>No</v>
      </c>
      <c r="G270" s="208"/>
      <c r="H270" s="60" t="str">
        <f>VLOOKUP($A270,Questions!$A$2:$W$333,22,0)&amp;""</f>
        <v>Standard Importance</v>
      </c>
      <c r="I270" s="208"/>
      <c r="J270" s="65" t="b">
        <v>0</v>
      </c>
      <c r="K270" s="1"/>
    </row>
    <row r="271" spans="1:11" s="38" customFormat="1" ht="48" customHeight="1" x14ac:dyDescent="0.2">
      <c r="A271" s="25" t="str">
        <f>'Case-Specific'!A47</f>
        <v>HIPA-15</v>
      </c>
      <c r="B271" s="27" t="str">
        <f>VLOOKUP($A271,'Case-Specific'!$A$13:$E$85,2,0)&amp;""</f>
        <v>If the application is institution-hosted, can all service level and administrative account passwords be changed by the institution?</v>
      </c>
      <c r="C271" s="60" t="str">
        <f>VLOOKUP($A271,'Case-Specific'!$A$13:$E$85,3,0)&amp;""</f>
        <v/>
      </c>
      <c r="D271" s="43" t="str">
        <f>IF(LEFT(VLOOKUP($A271,'Case-Specific'!$A$13:$E$85,5,0),21)='Auto Responses'!$A$73,'Auto Responses'!$A$74,VLOOKUP($A271,'Case-Specific'!$A$13:$E$85,4,0))&amp;""</f>
        <v/>
      </c>
      <c r="E271" s="218"/>
      <c r="F271" s="39" t="str">
        <f>VLOOKUP($A271,Questions!$A$2:$W$333,20,0)&amp;""</f>
        <v>Yes</v>
      </c>
      <c r="G271" s="208"/>
      <c r="H271" s="60" t="str">
        <f>VLOOKUP($A271,Questions!$A$2:$W$333,22,0)&amp;""</f>
        <v>Standard Importance</v>
      </c>
      <c r="I271" s="208"/>
      <c r="J271" s="65" t="b">
        <v>0</v>
      </c>
      <c r="K271" s="1"/>
    </row>
    <row r="272" spans="1:11" s="38" customFormat="1" ht="48" customHeight="1" x14ac:dyDescent="0.2">
      <c r="A272" s="25" t="str">
        <f>'Case-Specific'!A48</f>
        <v>HIPA-16</v>
      </c>
      <c r="B272" s="27" t="str">
        <f>VLOOKUP($A272,'Case-Specific'!$A$13:$E$85,2,0)&amp;""</f>
        <v>Does your application provide the ability to define user access levels?</v>
      </c>
      <c r="C272" s="60" t="str">
        <f>VLOOKUP($A272,'Case-Specific'!$A$13:$E$85,3,0)&amp;""</f>
        <v/>
      </c>
      <c r="D272" s="43" t="str">
        <f>IF(LEFT(VLOOKUP($A272,'Case-Specific'!$A$13:$E$85,5,0),21)='Auto Responses'!$A$73,'Auto Responses'!$A$74,VLOOKUP($A272,'Case-Specific'!$A$13:$E$85,4,0))&amp;""</f>
        <v/>
      </c>
      <c r="E272" s="218"/>
      <c r="F272" s="39" t="str">
        <f>VLOOKUP($A272,Questions!$A$2:$W$333,20,0)&amp;""</f>
        <v>Yes</v>
      </c>
      <c r="G272" s="208"/>
      <c r="H272" s="60" t="str">
        <f>VLOOKUP($A272,Questions!$A$2:$W$333,22,0)&amp;""</f>
        <v>Standard Importance</v>
      </c>
      <c r="I272" s="208"/>
      <c r="J272" s="65" t="b">
        <v>0</v>
      </c>
      <c r="K272" s="1"/>
    </row>
    <row r="273" spans="1:11" s="38" customFormat="1" ht="48" customHeight="1" x14ac:dyDescent="0.2">
      <c r="A273" s="25" t="str">
        <f>'Case-Specific'!A49</f>
        <v>HIPA-17</v>
      </c>
      <c r="B273" s="27" t="str">
        <f>VLOOKUP($A273,'Case-Specific'!$A$13:$E$85,2,0)&amp;""</f>
        <v>Does your application support varying levels of access to administrative tasks defined individually per user?</v>
      </c>
      <c r="C273" s="60" t="str">
        <f>VLOOKUP($A273,'Case-Specific'!$A$13:$E$85,3,0)&amp;""</f>
        <v/>
      </c>
      <c r="D273" s="43" t="str">
        <f>IF(LEFT(VLOOKUP($A273,'Case-Specific'!$A$13:$E$85,5,0),21)='Auto Responses'!$A$73,'Auto Responses'!$A$74,VLOOKUP($A273,'Case-Specific'!$A$13:$E$85,4,0))&amp;""</f>
        <v/>
      </c>
      <c r="E273" s="218"/>
      <c r="F273" s="39" t="str">
        <f>VLOOKUP($A273,Questions!$A$2:$W$333,20,0)&amp;""</f>
        <v>Yes</v>
      </c>
      <c r="G273" s="208"/>
      <c r="H273" s="60" t="str">
        <f>VLOOKUP($A273,Questions!$A$2:$W$333,22,0)&amp;""</f>
        <v>Standard Importance</v>
      </c>
      <c r="I273" s="208"/>
      <c r="J273" s="65" t="b">
        <v>0</v>
      </c>
      <c r="K273" s="1"/>
    </row>
    <row r="274" spans="1:11" s="38" customFormat="1" ht="48" customHeight="1" x14ac:dyDescent="0.2">
      <c r="A274" s="25" t="str">
        <f>'Case-Specific'!A50</f>
        <v>HIPA-18</v>
      </c>
      <c r="B274" s="27" t="str">
        <f>VLOOKUP($A274,'Case-Specific'!$A$13:$E$85,2,0)&amp;""</f>
        <v>Does your application support varying levels of access to records based on user ID?</v>
      </c>
      <c r="C274" s="60" t="str">
        <f>VLOOKUP($A274,'Case-Specific'!$A$13:$E$85,3,0)&amp;""</f>
        <v/>
      </c>
      <c r="D274" s="43" t="str">
        <f>IF(LEFT(VLOOKUP($A274,'Case-Specific'!$A$13:$E$85,5,0),21)='Auto Responses'!$A$73,'Auto Responses'!$A$74,VLOOKUP($A274,'Case-Specific'!$A$13:$E$85,4,0))&amp;""</f>
        <v/>
      </c>
      <c r="E274" s="218"/>
      <c r="F274" s="39" t="str">
        <f>VLOOKUP($A274,Questions!$A$2:$W$333,20,0)&amp;""</f>
        <v>No</v>
      </c>
      <c r="G274" s="208"/>
      <c r="H274" s="60" t="str">
        <f>VLOOKUP($A274,Questions!$A$2:$W$333,22,0)&amp;""</f>
        <v>Standard Importance</v>
      </c>
      <c r="I274" s="208"/>
      <c r="J274" s="65" t="b">
        <v>0</v>
      </c>
      <c r="K274" s="1"/>
    </row>
    <row r="275" spans="1:11" s="38" customFormat="1" ht="48" customHeight="1" x14ac:dyDescent="0.2">
      <c r="A275" s="25" t="str">
        <f>'Case-Specific'!A51</f>
        <v>HIPA-19</v>
      </c>
      <c r="B275" s="27" t="str">
        <f>VLOOKUP($A275,'Case-Specific'!$A$13:$E$85,2,0)&amp;""</f>
        <v>Is there a limit to the number of groups to which a user can be assigned?</v>
      </c>
      <c r="C275" s="60" t="str">
        <f>VLOOKUP($A275,'Case-Specific'!$A$13:$E$85,3,0)&amp;""</f>
        <v/>
      </c>
      <c r="D275" s="43" t="str">
        <f>IF(LEFT(VLOOKUP($A275,'Case-Specific'!$A$13:$E$85,5,0),21)='Auto Responses'!$A$73,'Auto Responses'!$A$74,VLOOKUP($A275,'Case-Specific'!$A$13:$E$85,4,0))&amp;""</f>
        <v/>
      </c>
      <c r="E275" s="218"/>
      <c r="F275" s="39" t="str">
        <f>VLOOKUP($A275,Questions!$A$2:$W$333,20,0)&amp;""</f>
        <v>Yes</v>
      </c>
      <c r="G275" s="208"/>
      <c r="H275" s="60" t="str">
        <f>VLOOKUP($A275,Questions!$A$2:$W$333,22,0)&amp;""</f>
        <v>Standard Importance</v>
      </c>
      <c r="I275" s="208"/>
      <c r="J275" s="65" t="b">
        <v>0</v>
      </c>
      <c r="K275" s="1"/>
    </row>
    <row r="276" spans="1:11" s="38" customFormat="1" ht="48" customHeight="1" x14ac:dyDescent="0.2">
      <c r="A276" s="25" t="str">
        <f>'Case-Specific'!A52</f>
        <v>HIPA-20</v>
      </c>
      <c r="B276" s="27" t="str">
        <f>VLOOKUP($A276,'Case-Specific'!$A$13:$E$85,2,0)&amp;""</f>
        <v>Do accounts used for solution provider-supplied remote support abide by the same authentication policies and access logging as the rest of the system?</v>
      </c>
      <c r="C276" s="60" t="str">
        <f>VLOOKUP($A276,'Case-Specific'!$A$13:$E$85,3,0)&amp;""</f>
        <v/>
      </c>
      <c r="D276" s="43" t="str">
        <f>IF(LEFT(VLOOKUP($A276,'Case-Specific'!$A$13:$E$85,5,0),21)='Auto Responses'!$A$73,'Auto Responses'!$A$74,VLOOKUP($A276,'Case-Specific'!$A$13:$E$85,4,0))&amp;""</f>
        <v/>
      </c>
      <c r="E276" s="218"/>
      <c r="F276" s="39" t="str">
        <f>VLOOKUP($A276,Questions!$A$2:$W$333,20,0)&amp;""</f>
        <v>Yes</v>
      </c>
      <c r="G276" s="208"/>
      <c r="H276" s="60" t="str">
        <f>VLOOKUP($A276,Questions!$A$2:$W$333,22,0)&amp;""</f>
        <v>Standard Importance</v>
      </c>
      <c r="I276" s="208"/>
      <c r="J276" s="65" t="b">
        <v>0</v>
      </c>
      <c r="K276" s="1"/>
    </row>
    <row r="277" spans="1:11" s="38" customFormat="1" ht="48" customHeight="1" x14ac:dyDescent="0.2">
      <c r="A277" s="25" t="str">
        <f>'Case-Specific'!A53</f>
        <v>HIPA-21</v>
      </c>
      <c r="B277" s="27" t="str">
        <f>VLOOKUP($A277,'Case-Specific'!$A$13:$E$85,2,0)&amp;""</f>
        <v>Does the application log record access including specific user, date/time of access, and originating IP or device?</v>
      </c>
      <c r="C277" s="60" t="str">
        <f>VLOOKUP($A277,'Case-Specific'!$A$13:$E$85,3,0)&amp;""</f>
        <v/>
      </c>
      <c r="D277" s="43" t="str">
        <f>IF(LEFT(VLOOKUP($A277,'Case-Specific'!$A$13:$E$85,5,0),21)='Auto Responses'!$A$73,'Auto Responses'!$A$74,VLOOKUP($A277,'Case-Specific'!$A$13:$E$85,4,0))&amp;""</f>
        <v/>
      </c>
      <c r="E277" s="218"/>
      <c r="F277" s="39" t="str">
        <f>VLOOKUP($A277,Questions!$A$2:$W$333,20,0)&amp;""</f>
        <v>Yes</v>
      </c>
      <c r="G277" s="208"/>
      <c r="H277" s="60" t="str">
        <f>VLOOKUP($A277,Questions!$A$2:$W$333,22,0)&amp;""</f>
        <v>Standard Importance</v>
      </c>
      <c r="I277" s="208"/>
      <c r="J277" s="65" t="b">
        <v>0</v>
      </c>
      <c r="K277" s="1"/>
    </row>
    <row r="278" spans="1:11" s="38" customFormat="1" ht="48" customHeight="1" x14ac:dyDescent="0.2">
      <c r="A278" s="25" t="str">
        <f>'Case-Specific'!A54</f>
        <v>HIPA-22</v>
      </c>
      <c r="B278" s="27" t="str">
        <f>VLOOKUP($A278,'Case-Specific'!$A$13:$E$85,2,0)&amp;""</f>
        <v>Does the application log administrative activity, such as user account access changes and password changes, including specific user, date/time of changes, and originating IP or device?</v>
      </c>
      <c r="C278" s="60" t="str">
        <f>VLOOKUP($A278,'Case-Specific'!$A$13:$E$85,3,0)&amp;""</f>
        <v/>
      </c>
      <c r="D278" s="43" t="str">
        <f>IF(LEFT(VLOOKUP($A278,'Case-Specific'!$A$13:$E$85,5,0),21)='Auto Responses'!$A$73,'Auto Responses'!$A$74,VLOOKUP($A278,'Case-Specific'!$A$13:$E$85,4,0))&amp;""</f>
        <v/>
      </c>
      <c r="E278" s="218"/>
      <c r="F278" s="39" t="str">
        <f>VLOOKUP($A278,Questions!$A$2:$W$333,20,0)&amp;""</f>
        <v>Yes</v>
      </c>
      <c r="G278" s="208"/>
      <c r="H278" s="60" t="str">
        <f>VLOOKUP($A278,Questions!$A$2:$W$333,22,0)&amp;""</f>
        <v>Standard Importance</v>
      </c>
      <c r="I278" s="208"/>
      <c r="J278" s="65" t="b">
        <v>0</v>
      </c>
      <c r="K278" s="1"/>
    </row>
    <row r="279" spans="1:11" s="38" customFormat="1" ht="48" customHeight="1" x14ac:dyDescent="0.2">
      <c r="A279" s="25" t="str">
        <f>'Case-Specific'!A55</f>
        <v>HIPA-23</v>
      </c>
      <c r="B279" s="27" t="str">
        <f>VLOOKUP($A279,'Case-Specific'!$A$13:$E$85,2,0)&amp;""</f>
        <v>How long does the application keep access/change logs?</v>
      </c>
      <c r="C279" s="60" t="str">
        <f>VLOOKUP($A279,'Case-Specific'!$A$13:$E$85,3,0)&amp;""</f>
        <v/>
      </c>
      <c r="D279" s="43" t="str">
        <f>IF(LEFT(VLOOKUP($A279,'Case-Specific'!$A$13:$E$85,5,0),21)='Auto Responses'!$A$73,'Auto Responses'!$A$74,VLOOKUP($A279,'Case-Specific'!$A$13:$E$85,4,0))&amp;""</f>
        <v/>
      </c>
      <c r="E279" s="218"/>
      <c r="F279" s="39" t="str">
        <f>VLOOKUP($A279,Questions!$A$2:$W$333,20,0)&amp;""</f>
        <v>Yes</v>
      </c>
      <c r="G279" s="208"/>
      <c r="H279" s="60" t="str">
        <f>VLOOKUP($A279,Questions!$A$2:$W$333,22,0)&amp;""</f>
        <v>Standard Importance</v>
      </c>
      <c r="I279" s="208"/>
      <c r="J279" s="65" t="b">
        <v>0</v>
      </c>
      <c r="K279" s="1"/>
    </row>
    <row r="280" spans="1:11" s="38" customFormat="1" ht="48" customHeight="1" x14ac:dyDescent="0.2">
      <c r="A280" s="25" t="str">
        <f>'Case-Specific'!A56</f>
        <v>HIPA-24</v>
      </c>
      <c r="B280" s="27" t="str">
        <f>VLOOKUP($A280,'Case-Specific'!$A$13:$E$85,2,0)&amp;""</f>
        <v>Can the application logs be archived?</v>
      </c>
      <c r="C280" s="60" t="str">
        <f>VLOOKUP($A280,'Case-Specific'!$A$13:$E$85,3,0)&amp;""</f>
        <v/>
      </c>
      <c r="D280" s="43" t="str">
        <f>IF(LEFT(VLOOKUP($A280,'Case-Specific'!$A$13:$E$85,5,0),21)='Auto Responses'!$A$73,'Auto Responses'!$A$74,VLOOKUP($A280,'Case-Specific'!$A$13:$E$85,4,0))&amp;""</f>
        <v/>
      </c>
      <c r="E280" s="218"/>
      <c r="F280" s="39" t="str">
        <f>VLOOKUP($A280,Questions!$A$2:$W$333,20,0)&amp;""</f>
        <v>Yes</v>
      </c>
      <c r="G280" s="208"/>
      <c r="H280" s="60" t="str">
        <f>VLOOKUP($A280,Questions!$A$2:$W$333,22,0)&amp;""</f>
        <v>Standard Importance</v>
      </c>
      <c r="I280" s="208"/>
      <c r="J280" s="65" t="b">
        <v>0</v>
      </c>
      <c r="K280" s="1"/>
    </row>
    <row r="281" spans="1:11" s="38" customFormat="1" ht="48" customHeight="1" x14ac:dyDescent="0.2">
      <c r="A281" s="25" t="str">
        <f>'Case-Specific'!A57</f>
        <v>HIPA-25</v>
      </c>
      <c r="B281" s="27" t="str">
        <f>VLOOKUP($A281,'Case-Specific'!$A$13:$E$85,2,0)&amp;""</f>
        <v>Can the application logs be saved externally?</v>
      </c>
      <c r="C281" s="60" t="str">
        <f>VLOOKUP($A281,'Case-Specific'!$A$13:$E$85,3,0)&amp;""</f>
        <v/>
      </c>
      <c r="D281" s="43" t="str">
        <f>IF(LEFT(VLOOKUP($A281,'Case-Specific'!$A$13:$E$85,5,0),21)='Auto Responses'!$A$73,'Auto Responses'!$A$74,VLOOKUP($A281,'Case-Specific'!$A$13:$E$85,4,0))&amp;""</f>
        <v/>
      </c>
      <c r="E281" s="218"/>
      <c r="F281" s="39" t="str">
        <f>VLOOKUP($A281,Questions!$A$2:$W$333,20,0)&amp;""</f>
        <v>Yes</v>
      </c>
      <c r="G281" s="208"/>
      <c r="H281" s="60" t="str">
        <f>VLOOKUP($A281,Questions!$A$2:$W$333,22,0)&amp;""</f>
        <v>Standard Importance</v>
      </c>
      <c r="I281" s="208"/>
      <c r="J281" s="65" t="b">
        <v>0</v>
      </c>
      <c r="K281" s="1"/>
    </row>
    <row r="282" spans="1:11" s="38" customFormat="1" ht="48" customHeight="1" x14ac:dyDescent="0.2">
      <c r="A282" s="25" t="str">
        <f>'Case-Specific'!A58</f>
        <v>HIPA-26</v>
      </c>
      <c r="B282" s="27" t="str">
        <f>VLOOKUP($A282,'Case-Specific'!$A$13:$E$85,2,0)&amp;""</f>
        <v>Do you have a disaster recovery plan and emergency mode operation plan?</v>
      </c>
      <c r="C282" s="60" t="str">
        <f>VLOOKUP($A282,'Case-Specific'!$A$13:$E$85,3,0)&amp;""</f>
        <v/>
      </c>
      <c r="D282" s="43" t="str">
        <f>IF(LEFT(VLOOKUP($A282,'Case-Specific'!$A$13:$E$85,5,0),21)='Auto Responses'!$A$73,'Auto Responses'!$A$74,VLOOKUP($A282,'Case-Specific'!$A$13:$E$85,4,0))&amp;""</f>
        <v/>
      </c>
      <c r="E282" s="218"/>
      <c r="F282" s="39" t="str">
        <f>VLOOKUP($A282,Questions!$A$2:$W$333,20,0)&amp;""</f>
        <v>Yes</v>
      </c>
      <c r="G282" s="208"/>
      <c r="H282" s="60" t="str">
        <f>VLOOKUP($A282,Questions!$A$2:$W$333,22,0)&amp;""</f>
        <v>Standard Importance</v>
      </c>
      <c r="I282" s="208"/>
      <c r="J282" s="65" t="b">
        <v>0</v>
      </c>
      <c r="K282" s="1"/>
    </row>
    <row r="283" spans="1:11" s="38" customFormat="1" ht="48" customHeight="1" x14ac:dyDescent="0.2">
      <c r="A283" s="25" t="str">
        <f>'Case-Specific'!A59</f>
        <v>HIPA-27</v>
      </c>
      <c r="B283" s="27" t="str">
        <f>VLOOKUP($A283,'Case-Specific'!$A$13:$E$85,2,0)&amp;""</f>
        <v>Can you provide a HIPAA compliance attestation document?</v>
      </c>
      <c r="C283" s="60" t="str">
        <f>VLOOKUP($A283,'Case-Specific'!$A$13:$E$85,3,0)&amp;""</f>
        <v/>
      </c>
      <c r="D283" s="43" t="str">
        <f>IF(LEFT(VLOOKUP($A283,'Case-Specific'!$A$13:$E$85,5,0),21)='Auto Responses'!$A$73,'Auto Responses'!$A$74,VLOOKUP($A283,'Case-Specific'!$A$13:$E$85,4,0))&amp;""</f>
        <v/>
      </c>
      <c r="E283" s="218"/>
      <c r="F283" s="39" t="str">
        <f>VLOOKUP($A283,Questions!$A$2:$W$333,20,0)&amp;""</f>
        <v>Yes</v>
      </c>
      <c r="G283" s="208"/>
      <c r="H283" s="60" t="str">
        <f>VLOOKUP($A283,Questions!$A$2:$W$333,22,0)&amp;""</f>
        <v>Standard Importance</v>
      </c>
      <c r="I283" s="208"/>
      <c r="J283" s="65" t="b">
        <v>0</v>
      </c>
      <c r="K283" s="1"/>
    </row>
    <row r="284" spans="1:11" s="38" customFormat="1" ht="48" customHeight="1" x14ac:dyDescent="0.2">
      <c r="A284" s="25" t="str">
        <f>'Case-Specific'!A60</f>
        <v>HIPA-28</v>
      </c>
      <c r="B284" s="27" t="str">
        <f>VLOOKUP($A284,'Case-Specific'!$A$13:$E$85,2,0)&amp;""</f>
        <v>Are you willing to enter into a Business Associate Agreement (BAA)?</v>
      </c>
      <c r="C284" s="60" t="str">
        <f>VLOOKUP($A284,'Case-Specific'!$A$13:$E$85,3,0)&amp;""</f>
        <v/>
      </c>
      <c r="D284" s="43" t="str">
        <f>IF(LEFT(VLOOKUP($A284,'Case-Specific'!$A$13:$E$85,5,0),21)='Auto Responses'!$A$73,'Auto Responses'!$A$74,VLOOKUP($A284,'Case-Specific'!$A$13:$E$85,4,0))&amp;""</f>
        <v/>
      </c>
      <c r="E284" s="218"/>
      <c r="F284" s="39" t="str">
        <f>VLOOKUP($A284,Questions!$A$2:$W$333,20,0)&amp;""</f>
        <v>Yes</v>
      </c>
      <c r="G284" s="208"/>
      <c r="H284" s="60" t="str">
        <f>VLOOKUP($A284,Questions!$A$2:$W$333,22,0)&amp;""</f>
        <v>Standard Importance</v>
      </c>
      <c r="I284" s="208"/>
      <c r="J284" s="65" t="b">
        <v>0</v>
      </c>
      <c r="K284" s="1"/>
    </row>
    <row r="285" spans="1:11" s="38" customFormat="1" ht="48" customHeight="1" x14ac:dyDescent="0.2">
      <c r="A285" s="25" t="str">
        <f>'Case-Specific'!A61</f>
        <v>HIPA-29</v>
      </c>
      <c r="B285" s="27" t="str">
        <f>VLOOKUP($A285,'Case-Specific'!$A$13:$E$85,2,0)&amp;""</f>
        <v>Do your data backup and retention policies and practices meet HIPAA requirements?</v>
      </c>
      <c r="C285" s="60" t="str">
        <f>VLOOKUP($A285,'Case-Specific'!$A$13:$E$85,3,0)&amp;""</f>
        <v/>
      </c>
      <c r="D285" s="43" t="str">
        <f>IF(LEFT(VLOOKUP($A285,'Case-Specific'!$A$13:$E$85,5,0),21)='Auto Responses'!$A$73,'Auto Responses'!$A$74,VLOOKUP($A285,'Case-Specific'!$A$13:$E$85,4,0))&amp;""</f>
        <v/>
      </c>
      <c r="E285" s="218"/>
      <c r="F285" s="39" t="str">
        <f>VLOOKUP($A285,Questions!$A$2:$W$333,20,0)&amp;""</f>
        <v>Yes</v>
      </c>
      <c r="G285" s="208"/>
      <c r="H285" s="60" t="str">
        <f>VLOOKUP($A285,Questions!$A$2:$W$333,22,0)&amp;""</f>
        <v>Minor Importance</v>
      </c>
      <c r="I285" s="208"/>
      <c r="J285" s="65" t="b">
        <v>0</v>
      </c>
      <c r="K285" s="1"/>
    </row>
    <row r="286" spans="1:11" s="1" customFormat="1" ht="37.35" customHeight="1" x14ac:dyDescent="0.2">
      <c r="A286" s="80" t="str">
        <f>VLOOKUP(LEFT($A287,4),'Auto Responses'!$N$4:$O$38,2,0)&amp;""</f>
        <v xml:space="preserve"> Payment Card Industry Data Security Standard (PCI DSS)</v>
      </c>
      <c r="B286" s="30"/>
      <c r="C286" s="40"/>
      <c r="D286" s="40"/>
      <c r="E286" s="151" t="s">
        <v>1099</v>
      </c>
      <c r="F286" s="40"/>
      <c r="G286" s="40"/>
      <c r="H286" s="40"/>
      <c r="I286" s="40"/>
      <c r="J286" s="40"/>
    </row>
    <row r="287" spans="1:11" s="38" customFormat="1" ht="48" customHeight="1" x14ac:dyDescent="0.2">
      <c r="A287" s="25" t="str">
        <f>'Case-Specific'!A63</f>
        <v>PCID-01</v>
      </c>
      <c r="B287" s="27" t="str">
        <f>VLOOKUP($A287,'Case-Specific'!$A$13:$E$85,2,0)&amp;""</f>
        <v>Do you have a current, executed within the past year, Attestation of Compliance (AoC) or Report on Compliance (RoC)?*</v>
      </c>
      <c r="C287" s="60" t="str">
        <f>VLOOKUP($A287,'Case-Specific'!$A$13:$E$85,3,0)&amp;""</f>
        <v/>
      </c>
      <c r="D287" s="43" t="str">
        <f>IF(LEFT(VLOOKUP($A287,'Case-Specific'!$A$13:$E$85,5,0),21)='Auto Responses'!$A$73,'Auto Responses'!$A$74,VLOOKUP($A287,'Case-Specific'!$A$13:$E$85,4,0))&amp;""</f>
        <v/>
      </c>
      <c r="E287" s="218"/>
      <c r="F287" s="39" t="str">
        <f>VLOOKUP($A287,Questions!$A$2:$W$333,20,0)&amp;""</f>
        <v>Yes</v>
      </c>
      <c r="G287" s="208"/>
      <c r="H287" s="60" t="str">
        <f>VLOOKUP($A287,Questions!$A$2:$W$333,22,0)&amp;""</f>
        <v>Critical Importance</v>
      </c>
      <c r="I287" s="208"/>
      <c r="J287" s="65" t="b">
        <v>0</v>
      </c>
      <c r="K287" s="1"/>
    </row>
    <row r="288" spans="1:11" s="38" customFormat="1" ht="48" customHeight="1" x14ac:dyDescent="0.2">
      <c r="A288" s="25" t="str">
        <f>'Case-Specific'!A64</f>
        <v>PCID-02</v>
      </c>
      <c r="B288" s="27" t="str">
        <f>VLOOKUP($A288,'Case-Specific'!$A$13:$E$85,2,0)&amp;""</f>
        <v>Is the application listed as an approved Payment Application Data Security Standard (PA-DSS) application?*</v>
      </c>
      <c r="C288" s="60" t="str">
        <f>VLOOKUP($A288,'Case-Specific'!$A$13:$E$85,3,0)&amp;""</f>
        <v/>
      </c>
      <c r="D288" s="43" t="str">
        <f>IF(LEFT(VLOOKUP($A288,'Case-Specific'!$A$13:$E$85,5,0),21)='Auto Responses'!$A$73,'Auto Responses'!$A$74,VLOOKUP($A288,'Case-Specific'!$A$13:$E$85,4,0))&amp;""</f>
        <v/>
      </c>
      <c r="E288" s="218"/>
      <c r="F288" s="39" t="str">
        <f>VLOOKUP($A288,Questions!$A$2:$W$333,20,0)&amp;""</f>
        <v>No</v>
      </c>
      <c r="G288" s="208"/>
      <c r="H288" s="60" t="str">
        <f>VLOOKUP($A288,Questions!$A$2:$W$333,22,0)&amp;""</f>
        <v>Critical Importance</v>
      </c>
      <c r="I288" s="208"/>
      <c r="J288" s="65" t="b">
        <v>0</v>
      </c>
      <c r="K288" s="1"/>
    </row>
    <row r="289" spans="1:11" s="38" customFormat="1" ht="48" customHeight="1" x14ac:dyDescent="0.2">
      <c r="A289" s="25" t="str">
        <f>'Case-Specific'!A65</f>
        <v>PCID-03</v>
      </c>
      <c r="B289" s="27" t="str">
        <f>VLOOKUP($A289,'Case-Specific'!$A$13:$E$85,2,0)&amp;""</f>
        <v>Does the system or solutions use a third party to collect, store, process, or transmit cardholder (payment/credit/debt card) data?*</v>
      </c>
      <c r="C289" s="60" t="str">
        <f>VLOOKUP($A289,'Case-Specific'!$A$13:$E$85,3,0)&amp;""</f>
        <v/>
      </c>
      <c r="D289" s="43" t="str">
        <f>IF(LEFT(VLOOKUP($A289,'Case-Specific'!$A$13:$E$85,5,0),21)='Auto Responses'!$A$73,'Auto Responses'!$A$74,VLOOKUP($A289,'Case-Specific'!$A$13:$E$85,4,0))&amp;""</f>
        <v/>
      </c>
      <c r="E289" s="218"/>
      <c r="F289" s="39" t="str">
        <f>VLOOKUP($A289,Questions!$A$2:$W$333,20,0)&amp;""</f>
        <v>No</v>
      </c>
      <c r="G289" s="208"/>
      <c r="H289" s="60" t="str">
        <f>VLOOKUP($A289,Questions!$A$2:$W$333,22,0)&amp;""</f>
        <v>Critical Importance</v>
      </c>
      <c r="I289" s="208"/>
      <c r="J289" s="65" t="b">
        <v>0</v>
      </c>
      <c r="K289" s="1"/>
    </row>
    <row r="290" spans="1:11" s="38" customFormat="1" ht="48" customHeight="1" x14ac:dyDescent="0.2">
      <c r="A290" s="25" t="str">
        <f>'Case-Specific'!A66</f>
        <v>PCID-04</v>
      </c>
      <c r="B290" s="27" t="str">
        <f>VLOOKUP($A290,'Case-Specific'!$A$13:$E$85,2,0)&amp;""</f>
        <v>Do your systems or solutions store, process, or transmit cardholder (payment/credit/debt card) data?</v>
      </c>
      <c r="C290" s="60" t="str">
        <f>VLOOKUP($A290,'Case-Specific'!$A$13:$E$85,3,0)&amp;""</f>
        <v/>
      </c>
      <c r="D290" s="43" t="str">
        <f>IF(LEFT(VLOOKUP($A290,'Case-Specific'!$A$13:$E$85,5,0),21)='Auto Responses'!$A$73,'Auto Responses'!$A$74,VLOOKUP($A290,'Case-Specific'!$A$13:$E$85,4,0))&amp;""</f>
        <v/>
      </c>
      <c r="E290" s="218"/>
      <c r="F290" s="39" t="str">
        <f>VLOOKUP($A290,Questions!$A$2:$W$333,20,0)&amp;""</f>
        <v>Yes</v>
      </c>
      <c r="G290" s="208"/>
      <c r="H290" s="60" t="str">
        <f>VLOOKUP($A290,Questions!$A$2:$W$333,22,0)&amp;""</f>
        <v>Standard Importance</v>
      </c>
      <c r="I290" s="208"/>
      <c r="J290" s="65" t="b">
        <v>0</v>
      </c>
      <c r="K290" s="1"/>
    </row>
    <row r="291" spans="1:11" s="38" customFormat="1" ht="48" customHeight="1" x14ac:dyDescent="0.2">
      <c r="A291" s="25" t="str">
        <f>'Case-Specific'!A67</f>
        <v>PCID-05</v>
      </c>
      <c r="B291" s="27" t="str">
        <f>VLOOKUP($A291,'Case-Specific'!$A$13:$E$85,2,0)&amp;""</f>
        <v>Are you compliant with the Payment Card Industry Data Security Standard (PCI DSS)?</v>
      </c>
      <c r="C291" s="60" t="str">
        <f>VLOOKUP($A291,'Case-Specific'!$A$13:$E$85,3,0)&amp;""</f>
        <v/>
      </c>
      <c r="D291" s="43" t="str">
        <f>IF(LEFT(VLOOKUP($A291,'Case-Specific'!$A$13:$E$85,5,0),21)='Auto Responses'!$A$73,'Auto Responses'!$A$74,VLOOKUP($A291,'Case-Specific'!$A$13:$E$85,4,0))&amp;""</f>
        <v/>
      </c>
      <c r="E291" s="218"/>
      <c r="F291" s="39" t="str">
        <f>VLOOKUP($A291,Questions!$A$2:$W$333,20,0)&amp;""</f>
        <v>Yes</v>
      </c>
      <c r="G291" s="208"/>
      <c r="H291" s="60" t="str">
        <f>VLOOKUP($A291,Questions!$A$2:$W$333,22,0)&amp;""</f>
        <v>Standard Importance</v>
      </c>
      <c r="I291" s="208"/>
      <c r="J291" s="65" t="b">
        <v>0</v>
      </c>
      <c r="K291" s="1"/>
    </row>
    <row r="292" spans="1:11" s="38" customFormat="1" ht="48" customHeight="1" x14ac:dyDescent="0.2">
      <c r="A292" s="25" t="str">
        <f>'Case-Specific'!A68</f>
        <v>PCID-06</v>
      </c>
      <c r="B292" s="27" t="str">
        <f>VLOOKUP($A292,'Case-Specific'!$A$13:$E$85,2,0)&amp;""</f>
        <v>Are you classified as a service provider?</v>
      </c>
      <c r="C292" s="60" t="str">
        <f>VLOOKUP($A292,'Case-Specific'!$A$13:$E$85,3,0)&amp;""</f>
        <v/>
      </c>
      <c r="D292" s="43" t="str">
        <f>IF(LEFT(VLOOKUP($A292,'Case-Specific'!$A$13:$E$85,5,0),21)='Auto Responses'!$A$73,'Auto Responses'!$A$74,VLOOKUP($A292,'Case-Specific'!$A$13:$E$85,4,0))&amp;""</f>
        <v/>
      </c>
      <c r="E292" s="218"/>
      <c r="F292" s="39" t="str">
        <f>VLOOKUP($A292,Questions!$A$2:$W$333,20,0)&amp;""</f>
        <v>Yes</v>
      </c>
      <c r="G292" s="208"/>
      <c r="H292" s="60" t="str">
        <f>VLOOKUP($A292,Questions!$A$2:$W$333,22,0)&amp;""</f>
        <v>Standard Importance</v>
      </c>
      <c r="I292" s="208"/>
      <c r="J292" s="65" t="b">
        <v>0</v>
      </c>
      <c r="K292" s="1"/>
    </row>
    <row r="293" spans="1:11" s="38" customFormat="1" ht="48" customHeight="1" x14ac:dyDescent="0.2">
      <c r="A293" s="25" t="str">
        <f>'Case-Specific'!A69</f>
        <v>PCID-07</v>
      </c>
      <c r="B293" s="27" t="str">
        <f>VLOOKUP($A293,'Case-Specific'!$A$13:$E$85,2,0)&amp;""</f>
        <v>Are you on the list of Visa approved service providers?</v>
      </c>
      <c r="C293" s="60" t="str">
        <f>VLOOKUP($A293,'Case-Specific'!$A$13:$E$85,3,0)&amp;""</f>
        <v/>
      </c>
      <c r="D293" s="43" t="str">
        <f>IF(LEFT(VLOOKUP($A293,'Case-Specific'!$A$13:$E$85,5,0),21)='Auto Responses'!$A$73,'Auto Responses'!$A$74,VLOOKUP($A293,'Case-Specific'!$A$13:$E$85,4,0))&amp;""</f>
        <v/>
      </c>
      <c r="E293" s="218"/>
      <c r="F293" s="39" t="str">
        <f>VLOOKUP($A293,Questions!$A$2:$W$333,20,0)&amp;""</f>
        <v>Yes</v>
      </c>
      <c r="G293" s="208"/>
      <c r="H293" s="60" t="str">
        <f>VLOOKUP($A293,Questions!$A$2:$W$333,22,0)&amp;""</f>
        <v>Standard Importance</v>
      </c>
      <c r="I293" s="208"/>
      <c r="J293" s="65" t="b">
        <v>0</v>
      </c>
      <c r="K293" s="1"/>
    </row>
    <row r="294" spans="1:11" s="38" customFormat="1" ht="48" customHeight="1" x14ac:dyDescent="0.2">
      <c r="A294" s="25" t="str">
        <f>'Case-Specific'!A70</f>
        <v>PCID-08</v>
      </c>
      <c r="B294" s="27" t="str">
        <f>VLOOKUP($A294,'Case-Specific'!$A$13:$E$85,2,0)&amp;""</f>
        <v>Are you classified as a merchant? If so, what level (1, 2, 3, 4)?</v>
      </c>
      <c r="C294" s="60" t="str">
        <f>VLOOKUP($A294,'Case-Specific'!$A$13:$E$85,3,0)&amp;""</f>
        <v/>
      </c>
      <c r="D294" s="43" t="str">
        <f>IF(LEFT(VLOOKUP($A294,'Case-Specific'!$A$13:$E$85,5,0),21)='Auto Responses'!$A$73,'Auto Responses'!$A$74,VLOOKUP($A294,'Case-Specific'!$A$13:$E$85,4,0))&amp;""</f>
        <v/>
      </c>
      <c r="E294" s="218"/>
      <c r="F294" s="39" t="str">
        <f>VLOOKUP($A294,Questions!$A$2:$W$333,20,0)&amp;""</f>
        <v>Yes</v>
      </c>
      <c r="G294" s="208"/>
      <c r="H294" s="60" t="str">
        <f>VLOOKUP($A294,Questions!$A$2:$W$333,22,0)&amp;""</f>
        <v>Standard Importance</v>
      </c>
      <c r="I294" s="208"/>
      <c r="J294" s="65" t="b">
        <v>0</v>
      </c>
      <c r="K294" s="1"/>
    </row>
    <row r="295" spans="1:11" s="38" customFormat="1" ht="48" customHeight="1" x14ac:dyDescent="0.2">
      <c r="A295" s="25" t="str">
        <f>'Case-Specific'!A71</f>
        <v>PCID-09</v>
      </c>
      <c r="B295" s="27" t="str">
        <f>VLOOKUP($A295,'Case-Specific'!$A$13:$E$85,2,0)&amp;""</f>
        <v>Describe the architecture employed by the system to verify and authorize credit card transactions.</v>
      </c>
      <c r="C295" s="346" t="str">
        <f>VLOOKUP($A295,'Case-Specific'!$A$13:$E$85,3,0)&amp;""</f>
        <v/>
      </c>
      <c r="D295" s="345" t="str">
        <f>IF(LEFT(VLOOKUP($A295,'Case-Specific'!$A$13:$E$85,5,0),21)='Auto Responses'!$A$73,'Auto Responses'!$A$74,VLOOKUP($A295,'Case-Specific'!$A$13:$E$85,4,0))&amp;""</f>
        <v/>
      </c>
      <c r="E295" s="218"/>
      <c r="F295" s="39" t="str">
        <f>VLOOKUP($A295,Questions!$A$2:$W$333,20,0)&amp;""</f>
        <v>Yes</v>
      </c>
      <c r="G295" s="208"/>
      <c r="H295" s="60" t="str">
        <f>VLOOKUP($A295,Questions!$A$2:$W$333,22,0)&amp;""</f>
        <v>Minor Importance</v>
      </c>
      <c r="I295" s="208"/>
      <c r="J295" s="65" t="b">
        <v>0</v>
      </c>
      <c r="K295" s="1"/>
    </row>
    <row r="296" spans="1:11" s="38" customFormat="1" ht="48" customHeight="1" x14ac:dyDescent="0.2">
      <c r="A296" s="25" t="str">
        <f>'Case-Specific'!A72</f>
        <v>PCID-10</v>
      </c>
      <c r="B296" s="27" t="str">
        <f>VLOOKUP($A296,'Case-Specific'!$A$13:$E$85,2,0)&amp;""</f>
        <v>What payment processors/gateways does the system support?</v>
      </c>
      <c r="C296" s="60" t="str">
        <f>VLOOKUP($A296,'Case-Specific'!$A$13:$E$85,3,0)&amp;""</f>
        <v/>
      </c>
      <c r="D296" s="43" t="str">
        <f>IF(LEFT(VLOOKUP($A296,'Case-Specific'!$A$13:$E$85,5,0),21)='Auto Responses'!$A$73,'Auto Responses'!$A$74,VLOOKUP($A296,'Case-Specific'!$A$13:$E$85,4,0))&amp;""</f>
        <v/>
      </c>
      <c r="E296" s="218"/>
      <c r="F296" s="39" t="str">
        <f>VLOOKUP($A296,Questions!$A$2:$W$333,20,0)&amp;""</f>
        <v>Yes</v>
      </c>
      <c r="G296" s="208"/>
      <c r="H296" s="60" t="str">
        <f>VLOOKUP($A296,Questions!$A$2:$W$333,22,0)&amp;""</f>
        <v>Minor Importance</v>
      </c>
      <c r="I296" s="208"/>
      <c r="J296" s="65" t="b">
        <v>0</v>
      </c>
      <c r="K296" s="1"/>
    </row>
    <row r="297" spans="1:11" s="38" customFormat="1" ht="48" customHeight="1" x14ac:dyDescent="0.2">
      <c r="A297" s="25" t="str">
        <f>'Case-Specific'!A73</f>
        <v>PCID-11</v>
      </c>
      <c r="B297" s="27" t="str">
        <f>VLOOKUP($A297,'Case-Specific'!$A$13:$E$85,2,0)&amp;""</f>
        <v>Can the application be installed in a PCI DSS–compliant manner?</v>
      </c>
      <c r="C297" s="60" t="str">
        <f>VLOOKUP($A297,'Case-Specific'!$A$13:$E$85,3,0)&amp;""</f>
        <v/>
      </c>
      <c r="D297" s="43" t="str">
        <f>IF(LEFT(VLOOKUP($A297,'Case-Specific'!$A$13:$E$85,5,0),21)='Auto Responses'!$A$73,'Auto Responses'!$A$74,VLOOKUP($A297,'Case-Specific'!$A$13:$E$85,4,0))&amp;""</f>
        <v/>
      </c>
      <c r="E297" s="218"/>
      <c r="F297" s="39" t="str">
        <f>VLOOKUP($A297,Questions!$A$2:$W$333,20,0)&amp;""</f>
        <v>Yes</v>
      </c>
      <c r="G297" s="208"/>
      <c r="H297" s="60" t="str">
        <f>VLOOKUP($A297,Questions!$A$2:$W$333,22,0)&amp;""</f>
        <v>Minor Importance</v>
      </c>
      <c r="I297" s="208"/>
      <c r="J297" s="65" t="b">
        <v>0</v>
      </c>
      <c r="K297" s="1"/>
    </row>
    <row r="298" spans="1:11" s="38" customFormat="1" ht="48" customHeight="1" x14ac:dyDescent="0.2">
      <c r="A298" s="25" t="str">
        <f>'Case-Specific'!A74</f>
        <v>PCID-12</v>
      </c>
      <c r="B298" s="27" t="str">
        <f>VLOOKUP($A298,'Case-Specific'!$A$13:$E$85,2,0)&amp;""</f>
        <v>Include documentation describing the system's abilities to comply with the PCI DSS and any features or capabilities of the system that must be added or changed in order to operate in compliance with the standards.</v>
      </c>
      <c r="C298" s="346" t="str">
        <f>VLOOKUP($A298,'Case-Specific'!$A$13:$E$85,3,0)&amp;""</f>
        <v/>
      </c>
      <c r="D298" s="345" t="str">
        <f>IF(LEFT(VLOOKUP($A298,'Case-Specific'!$A$13:$E$85,5,0),21)='Auto Responses'!$A$73,'Auto Responses'!$A$74,VLOOKUP($A298,'Case-Specific'!$A$13:$E$85,4,0))&amp;""</f>
        <v/>
      </c>
      <c r="E298" s="218"/>
      <c r="F298" s="39" t="str">
        <f>VLOOKUP($A298,Questions!$A$2:$W$333,20,0)&amp;""</f>
        <v>Yes</v>
      </c>
      <c r="G298" s="208"/>
      <c r="H298" s="60" t="str">
        <f>VLOOKUP($A298,Questions!$A$2:$W$333,22,0)&amp;""</f>
        <v>Minor Importance</v>
      </c>
      <c r="I298" s="208"/>
      <c r="J298" s="65" t="b">
        <v>0</v>
      </c>
      <c r="K298" s="1"/>
    </row>
    <row r="299" spans="1:11" s="1" customFormat="1" ht="37.35" customHeight="1" x14ac:dyDescent="0.2">
      <c r="A299" s="80" t="str">
        <f>VLOOKUP(LEFT($A300,4),'Auto Responses'!$N$4:$O$38,2,0)&amp;""</f>
        <v xml:space="preserve"> On-Premises Data Solutions</v>
      </c>
      <c r="B299" s="30"/>
      <c r="C299" s="40"/>
      <c r="D299" s="40"/>
      <c r="E299" s="151" t="s">
        <v>1099</v>
      </c>
      <c r="F299" s="40"/>
      <c r="G299" s="40"/>
      <c r="H299" s="40"/>
      <c r="I299" s="40"/>
      <c r="J299" s="40"/>
    </row>
    <row r="300" spans="1:11" s="38" customFormat="1" ht="48" customHeight="1" x14ac:dyDescent="0.2">
      <c r="A300" s="25" t="str">
        <f>'Case-Specific'!A76</f>
        <v>OPEM-01</v>
      </c>
      <c r="B300" s="27" t="str">
        <f>VLOOKUP($A300,'Case-Specific'!$A$13:$E$85,2,0)&amp;""</f>
        <v>Do you support role-based access control (RBAC) for system administrators?</v>
      </c>
      <c r="C300" s="60" t="str">
        <f>VLOOKUP($A300,'Case-Specific'!$A$13:$E$85,3,0)&amp;""</f>
        <v/>
      </c>
      <c r="D300" s="43" t="str">
        <f>IF(LEFT(VLOOKUP($A300,'Case-Specific'!$A$13:$E$85,5,0),21)='Auto Responses'!$A$73,'Auto Responses'!$A$74,VLOOKUP($A300,'Case-Specific'!$A$13:$E$85,4,0))&amp;""</f>
        <v/>
      </c>
      <c r="E300" s="218"/>
      <c r="F300" s="39" t="str">
        <f>VLOOKUP($A300,Questions!$A$2:$W$333,20,0)&amp;""</f>
        <v>Yes</v>
      </c>
      <c r="G300" s="208"/>
      <c r="H300" s="60" t="str">
        <f>VLOOKUP($A300,Questions!$A$2:$W$333,22,0)&amp;""</f>
        <v>Standard Importance</v>
      </c>
      <c r="I300" s="208"/>
      <c r="J300" s="65" t="b">
        <v>0</v>
      </c>
      <c r="K300" s="1"/>
    </row>
    <row r="301" spans="1:11" s="38" customFormat="1" ht="48" customHeight="1" x14ac:dyDescent="0.2">
      <c r="A301" s="25" t="str">
        <f>'Case-Specific'!A77</f>
        <v>OPEM-02</v>
      </c>
      <c r="B301" s="27" t="str">
        <f>VLOOKUP($A301,'Case-Specific'!$A$13:$E$85,2,0)&amp;""</f>
        <v>Can your employees access customer systems remotely?</v>
      </c>
      <c r="C301" s="60" t="str">
        <f>VLOOKUP($A301,'Case-Specific'!$A$13:$E$85,3,0)&amp;""</f>
        <v/>
      </c>
      <c r="D301" s="43" t="str">
        <f>IF(LEFT(VLOOKUP($A301,'Case-Specific'!$A$13:$E$85,5,0),21)='Auto Responses'!$A$73,'Auto Responses'!$A$74,VLOOKUP($A301,'Case-Specific'!$A$13:$E$85,4,0))&amp;""</f>
        <v/>
      </c>
      <c r="E301" s="218"/>
      <c r="F301" s="39" t="str">
        <f>VLOOKUP($A301,Questions!$A$2:$W$333,20,0)&amp;""</f>
        <v>No</v>
      </c>
      <c r="G301" s="208"/>
      <c r="H301" s="60" t="str">
        <f>VLOOKUP($A301,Questions!$A$2:$W$333,22,0)&amp;""</f>
        <v>Standard Importance</v>
      </c>
      <c r="I301" s="208"/>
      <c r="J301" s="65" t="b">
        <v>0</v>
      </c>
      <c r="K301" s="1"/>
    </row>
    <row r="302" spans="1:11" s="38" customFormat="1" ht="48" customHeight="1" x14ac:dyDescent="0.2">
      <c r="A302" s="25" t="str">
        <f>'Case-Specific'!A78</f>
        <v>OPEM-03</v>
      </c>
      <c r="B302" s="27" t="str">
        <f>VLOOKUP($A302,'Case-Specific'!$A$13:$E$85,2,0)&amp;""</f>
        <v>Can you provide overall system and/or application architecture diagrams including a full description of the data communications architecture for all components of the system?</v>
      </c>
      <c r="C302" s="60" t="str">
        <f>VLOOKUP($A302,'Case-Specific'!$A$13:$E$85,3,0)&amp;""</f>
        <v/>
      </c>
      <c r="D302" s="43" t="str">
        <f>IF(LEFT(VLOOKUP($A302,'Case-Specific'!$A$13:$E$85,5,0),21)='Auto Responses'!$A$73,'Auto Responses'!$A$74,VLOOKUP($A302,'Case-Specific'!$A$13:$E$85,4,0))&amp;""</f>
        <v/>
      </c>
      <c r="E302" s="218"/>
      <c r="F302" s="39" t="str">
        <f>VLOOKUP($A302,Questions!$A$2:$W$333,20,0)&amp;""</f>
        <v>Yes</v>
      </c>
      <c r="G302" s="208"/>
      <c r="H302" s="60" t="str">
        <f>VLOOKUP($A302,Questions!$A$2:$W$333,22,0)&amp;""</f>
        <v>Standard Importance</v>
      </c>
      <c r="I302" s="208"/>
      <c r="J302" s="65" t="b">
        <v>0</v>
      </c>
      <c r="K302" s="1"/>
    </row>
    <row r="303" spans="1:11" s="38" customFormat="1" ht="48" customHeight="1" x14ac:dyDescent="0.2">
      <c r="A303" s="25" t="str">
        <f>'Case-Specific'!A79</f>
        <v>OPEM-04</v>
      </c>
      <c r="B303" s="27" t="str">
        <f>VLOOKUP($A303,'Case-Specific'!$A$13:$E$85,2,0)&amp;""</f>
        <v>Do you require remote management of the system?</v>
      </c>
      <c r="C303" s="60" t="str">
        <f>VLOOKUP($A303,'Case-Specific'!$A$13:$E$85,3,0)&amp;""</f>
        <v/>
      </c>
      <c r="D303" s="43" t="str">
        <f>IF(LEFT(VLOOKUP($A303,'Case-Specific'!$A$13:$E$85,5,0),21)='Auto Responses'!$A$73,'Auto Responses'!$A$74,VLOOKUP($A303,'Case-Specific'!$A$13:$E$85,4,0))&amp;""</f>
        <v/>
      </c>
      <c r="E303" s="218"/>
      <c r="F303" s="39" t="str">
        <f>VLOOKUP($A303,Questions!$A$2:$W$333,20,0)&amp;""</f>
        <v>No</v>
      </c>
      <c r="G303" s="208"/>
      <c r="H303" s="60" t="str">
        <f>VLOOKUP($A303,Questions!$A$2:$W$333,22,0)&amp;""</f>
        <v>Standard Importance</v>
      </c>
      <c r="I303" s="208"/>
      <c r="J303" s="65" t="b">
        <v>0</v>
      </c>
      <c r="K303" s="1"/>
    </row>
    <row r="304" spans="1:11" s="38" customFormat="1" ht="48" customHeight="1" x14ac:dyDescent="0.2">
      <c r="A304" s="25" t="str">
        <f>'Case-Specific'!A80</f>
        <v>OPEM-05</v>
      </c>
      <c r="B304" s="27" t="str">
        <f>VLOOKUP($A304,'Case-Specific'!$A$13:$E$85,2,0)&amp;""</f>
        <v>Are your remote actions and changes logged or otherwise visible to the campus? (IF YES to OPAP-06)</v>
      </c>
      <c r="C304" s="60" t="str">
        <f>VLOOKUP($A304,'Case-Specific'!$A$13:$E$85,3,0)&amp;""</f>
        <v/>
      </c>
      <c r="D304" s="43" t="str">
        <f>IF(LEFT(VLOOKUP($A304,'Case-Specific'!$A$13:$E$85,5,0),21)='Auto Responses'!$A$73,'Auto Responses'!$A$74,VLOOKUP($A304,'Case-Specific'!$A$13:$E$85,4,0))&amp;""</f>
        <v/>
      </c>
      <c r="E304" s="218"/>
      <c r="F304" s="39" t="str">
        <f>VLOOKUP($A304,Questions!$A$2:$W$333,20,0)&amp;""</f>
        <v>Yes</v>
      </c>
      <c r="G304" s="208"/>
      <c r="H304" s="60" t="str">
        <f>VLOOKUP($A304,Questions!$A$2:$W$333,22,0)&amp;""</f>
        <v>Standard Importance</v>
      </c>
      <c r="I304" s="208"/>
      <c r="J304" s="65" t="b">
        <v>0</v>
      </c>
      <c r="K304" s="1"/>
    </row>
    <row r="305" spans="1:11" s="38" customFormat="1" ht="48" customHeight="1" x14ac:dyDescent="0.2">
      <c r="A305" s="25" t="str">
        <f>'Case-Specific'!A81</f>
        <v>OPEM-06</v>
      </c>
      <c r="B305" s="27" t="str">
        <f>VLOOKUP($A305,'Case-Specific'!$A$13:$E$85,2,0)&amp;""</f>
        <v>If you maintain remote access to the system, will you handle data in a FERPA-compliant manner?</v>
      </c>
      <c r="C305" s="60" t="str">
        <f>VLOOKUP($A305,'Case-Specific'!$A$13:$E$85,3,0)&amp;""</f>
        <v/>
      </c>
      <c r="D305" s="43" t="str">
        <f>IF(LEFT(VLOOKUP($A305,'Case-Specific'!$A$13:$E$85,5,0),21)='Auto Responses'!$A$73,'Auto Responses'!$A$74,VLOOKUP($A305,'Case-Specific'!$A$13:$E$85,4,0))&amp;""</f>
        <v/>
      </c>
      <c r="E305" s="218"/>
      <c r="F305" s="39" t="str">
        <f>VLOOKUP($A305,Questions!$A$2:$W$333,20,0)&amp;""</f>
        <v>Yes</v>
      </c>
      <c r="G305" s="208"/>
      <c r="H305" s="60" t="str">
        <f>VLOOKUP($A305,Questions!$A$2:$W$333,22,0)&amp;""</f>
        <v>Standard Importance</v>
      </c>
      <c r="I305" s="208"/>
      <c r="J305" s="65" t="b">
        <v>0</v>
      </c>
      <c r="K305" s="1"/>
    </row>
    <row r="306" spans="1:11" s="38" customFormat="1" ht="48" customHeight="1" x14ac:dyDescent="0.2">
      <c r="A306" s="25" t="str">
        <f>'Case-Specific'!A82</f>
        <v>OPEM-07</v>
      </c>
      <c r="B306" s="27" t="str">
        <f>VLOOKUP($A306,'Case-Specific'!$A$13:$E$85,2,0)&amp;""</f>
        <v>Do you support campus status monitoring through SNMPv3 or other means?</v>
      </c>
      <c r="C306" s="60" t="str">
        <f>VLOOKUP($A306,'Case-Specific'!$A$13:$E$85,3,0)&amp;""</f>
        <v/>
      </c>
      <c r="D306" s="43" t="str">
        <f>IF(LEFT(VLOOKUP($A306,'Case-Specific'!$A$13:$E$85,5,0),21)='Auto Responses'!$A$73,'Auto Responses'!$A$74,VLOOKUP($A306,'Case-Specific'!$A$13:$E$85,4,0))&amp;""</f>
        <v/>
      </c>
      <c r="E306" s="218"/>
      <c r="F306" s="39" t="str">
        <f>VLOOKUP($A306,Questions!$A$2:$W$333,20,0)&amp;""</f>
        <v>Yes</v>
      </c>
      <c r="G306" s="208"/>
      <c r="H306" s="60" t="str">
        <f>VLOOKUP($A306,Questions!$A$2:$W$333,22,0)&amp;""</f>
        <v>Standard Importance</v>
      </c>
      <c r="I306" s="208"/>
      <c r="J306" s="65" t="b">
        <v>0</v>
      </c>
      <c r="K306" s="1"/>
    </row>
    <row r="307" spans="1:11" s="38" customFormat="1" ht="48" customHeight="1" x14ac:dyDescent="0.2">
      <c r="A307" s="25" t="str">
        <f>'Case-Specific'!A83</f>
        <v>OPEM-08</v>
      </c>
      <c r="B307" s="27" t="str">
        <f>VLOOKUP($A307,'Case-Specific'!$A$13:$E$85,2,0)&amp;""</f>
        <v>Describe or provide a reference to any other safeguards used to monitor for malicious activity.</v>
      </c>
      <c r="C307" s="346" t="str">
        <f>VLOOKUP($A307,'Case-Specific'!$A$13:$E$85,3,0)&amp;""</f>
        <v/>
      </c>
      <c r="D307" s="345" t="str">
        <f>IF(LEFT(VLOOKUP($A307,'Case-Specific'!$A$13:$E$85,5,0),21)='Auto Responses'!$A$73,'Auto Responses'!$A$74,VLOOKUP($A307,'Case-Specific'!$A$13:$E$85,4,0))&amp;""</f>
        <v/>
      </c>
      <c r="E307" s="218"/>
      <c r="F307" s="39" t="str">
        <f>VLOOKUP($A307,Questions!$A$2:$W$333,20,0)&amp;""</f>
        <v/>
      </c>
      <c r="G307" s="208"/>
      <c r="H307" s="60" t="str">
        <f>VLOOKUP($A307,Questions!$A$2:$W$333,22,0)&amp;""</f>
        <v>Standard Importance</v>
      </c>
      <c r="I307" s="208"/>
      <c r="J307" s="65" t="b">
        <v>0</v>
      </c>
      <c r="K307" s="1"/>
    </row>
    <row r="308" spans="1:11" s="38" customFormat="1" ht="48" customHeight="1" x14ac:dyDescent="0.2">
      <c r="A308" s="25" t="str">
        <f>'Case-Specific'!A84</f>
        <v>OPEM-09</v>
      </c>
      <c r="B308" s="27" t="str">
        <f>VLOOKUP($A308,'Case-Specific'!$A$13:$E$85,2,0)&amp;""</f>
        <v>Describe how long your organization has conducted business in this area.</v>
      </c>
      <c r="C308" s="346" t="str">
        <f>VLOOKUP($A308,'Case-Specific'!$A$13:$E$85,3,0)&amp;""</f>
        <v/>
      </c>
      <c r="D308" s="345" t="str">
        <f>IF(LEFT(VLOOKUP($A308,'Case-Specific'!$A$13:$E$85,5,0),21)='Auto Responses'!$A$73,'Auto Responses'!$A$74,VLOOKUP($A308,'Case-Specific'!$A$13:$E$85,4,0))&amp;""</f>
        <v/>
      </c>
      <c r="E308" s="218"/>
      <c r="F308" s="39" t="str">
        <f>VLOOKUP($A308,Questions!$A$2:$W$333,20,0)&amp;""</f>
        <v/>
      </c>
      <c r="G308" s="208"/>
      <c r="H308" s="60" t="str">
        <f>VLOOKUP($A308,Questions!$A$2:$W$333,22,0)&amp;""</f>
        <v>Minor Importance</v>
      </c>
      <c r="I308" s="208"/>
      <c r="J308" s="65" t="b">
        <v>0</v>
      </c>
      <c r="K308" s="1"/>
    </row>
    <row r="309" spans="1:11" s="38" customFormat="1" ht="48" customHeight="1" thickBot="1" x14ac:dyDescent="0.25">
      <c r="A309" s="25" t="str">
        <f>'Case-Specific'!A85</f>
        <v>OPEM-10</v>
      </c>
      <c r="B309" s="27" t="str">
        <f>VLOOKUP($A309,'Case-Specific'!$A$13:$E$85,2,0)&amp;""</f>
        <v>Do you have existing higher education customers?</v>
      </c>
      <c r="C309" s="60" t="str">
        <f>VLOOKUP($A309,'Case-Specific'!$A$13:$E$85,3,0)&amp;""</f>
        <v/>
      </c>
      <c r="D309" s="43" t="str">
        <f>IF(LEFT(VLOOKUP($A309,'Case-Specific'!$A$13:$E$85,5,0),21)='Auto Responses'!$A$73,'Auto Responses'!$A$74,VLOOKUP($A309,'Case-Specific'!$A$13:$E$85,4,0))&amp;""</f>
        <v/>
      </c>
      <c r="E309" s="218"/>
      <c r="F309" s="63" t="str">
        <f>VLOOKUP($A309,Questions!$A$2:$W$333,20,0)&amp;""</f>
        <v>Yes</v>
      </c>
      <c r="G309" s="208"/>
      <c r="H309" s="64" t="str">
        <f>VLOOKUP($A309,Questions!$A$2:$W$333,22,0)&amp;""</f>
        <v>Minor Importance</v>
      </c>
      <c r="I309" s="208"/>
      <c r="J309" s="66" t="b">
        <v>0</v>
      </c>
      <c r="K309" s="1"/>
    </row>
    <row r="310" spans="1:11" s="1" customFormat="1" ht="37.35" customHeight="1" x14ac:dyDescent="0.2">
      <c r="A310" s="80" t="str">
        <f>VLOOKUP(LEFT($A311,4),'Auto Responses'!$N$4:$O$38,2,0)&amp;""</f>
        <v xml:space="preserve"> AI Qualifying Questions</v>
      </c>
      <c r="B310" s="30"/>
      <c r="C310" s="40"/>
      <c r="D310" s="40"/>
      <c r="E310" s="151" t="s">
        <v>1099</v>
      </c>
      <c r="F310" s="40"/>
      <c r="G310" s="40"/>
      <c r="H310" s="40"/>
      <c r="I310" s="40"/>
      <c r="J310" s="40"/>
    </row>
    <row r="311" spans="1:11" s="38" customFormat="1" ht="48" customHeight="1" x14ac:dyDescent="0.2">
      <c r="A311" s="25" t="str">
        <f>AI!$A$20</f>
        <v>AIQU-01</v>
      </c>
      <c r="B311" s="27" t="str">
        <f>VLOOKUP($A311,AI!$A$13:$E$55,2,0)&amp;""</f>
        <v>Does your solution leverage machine learning (ML) or do you plan to do so in the next 12 months?</v>
      </c>
      <c r="C311" s="60" t="str">
        <f>VLOOKUP($A311,AI!$A$13:$E$55,3,0)&amp;""</f>
        <v/>
      </c>
      <c r="D311" s="43" t="str">
        <f>IF(LEFT(VLOOKUP($A311,AI!$A$13:$E$55,5,0),21)='Auto Responses'!$A$73,'Auto Responses'!$A$74,VLOOKUP($A311,AI!$A$13:$E$55,4,0))&amp;""</f>
        <v/>
      </c>
      <c r="E311" s="218"/>
      <c r="F311" s="39" t="str">
        <f>VLOOKUP($A311,Questions!$A$2:$W$333,20,0)&amp;""</f>
        <v/>
      </c>
      <c r="G311" s="208"/>
      <c r="H311" s="60" t="str">
        <f>VLOOKUP($A311,Questions!$A$2:$W$333,22,0)&amp;""</f>
        <v/>
      </c>
      <c r="I311" s="208"/>
      <c r="J311" s="65" t="b">
        <v>0</v>
      </c>
      <c r="K311" s="1"/>
    </row>
    <row r="312" spans="1:11" s="38" customFormat="1" ht="48" customHeight="1" x14ac:dyDescent="0.2">
      <c r="A312" s="25" t="str">
        <f>AI!$A$21</f>
        <v>AIQU-02</v>
      </c>
      <c r="B312" s="27" t="str">
        <f>VLOOKUP($A312,AI!$A$13:$E$55,2,0)&amp;""</f>
        <v>Does your solution leverage a large language model (LLM) or do you plan to do so in the next 12 months?</v>
      </c>
      <c r="C312" s="60" t="str">
        <f>VLOOKUP($A312,AI!$A$13:$E$55,3,0)&amp;""</f>
        <v/>
      </c>
      <c r="D312" s="43" t="str">
        <f>IF(LEFT(VLOOKUP($A312,AI!$A$13:$E$55,5,0),21)='Auto Responses'!$A$73,'Auto Responses'!$A$74,VLOOKUP($A312,AI!$A$13:$E$55,4,0))&amp;""</f>
        <v/>
      </c>
      <c r="E312" s="218"/>
      <c r="F312" s="39" t="str">
        <f>VLOOKUP($A312,Questions!$A$2:$W$333,20,0)&amp;""</f>
        <v/>
      </c>
      <c r="G312" s="208"/>
      <c r="H312" s="60" t="str">
        <f>VLOOKUP($A312,Questions!$A$2:$W$333,22,0)&amp;""</f>
        <v/>
      </c>
      <c r="I312" s="208"/>
      <c r="J312" s="65" t="b">
        <v>0</v>
      </c>
      <c r="K312" s="1"/>
    </row>
    <row r="313" spans="1:11" s="1" customFormat="1" ht="37.35" customHeight="1" x14ac:dyDescent="0.2">
      <c r="A313" s="80" t="str">
        <f>VLOOKUP(LEFT($A314,4),'Auto Responses'!$N$4:$O$38,2,0)&amp;""</f>
        <v xml:space="preserve"> General AI Questions</v>
      </c>
      <c r="B313" s="30"/>
      <c r="C313" s="40"/>
      <c r="D313" s="40"/>
      <c r="E313" s="151" t="s">
        <v>1099</v>
      </c>
      <c r="F313" s="40"/>
      <c r="G313" s="40"/>
      <c r="H313" s="40"/>
      <c r="I313" s="40"/>
      <c r="J313" s="40"/>
    </row>
    <row r="314" spans="1:11" s="38" customFormat="1" ht="48" customHeight="1" x14ac:dyDescent="0.2">
      <c r="A314" s="25" t="str">
        <f>AI!$A$23</f>
        <v>AIGN-01</v>
      </c>
      <c r="B314" s="27" t="str">
        <f>VLOOKUP($A314,AI!$A$13:$E$55,2,0)&amp;""</f>
        <v>Does your solution have an AI risk model when developing or implementing your solution's AI model?*</v>
      </c>
      <c r="C314" s="60" t="str">
        <f>VLOOKUP($A314,AI!$A$13:$E$55,3,0)&amp;""</f>
        <v/>
      </c>
      <c r="D314" s="43" t="str">
        <f>IF(LEFT(VLOOKUP($A314,AI!$A$13:$E$55,5,0),21)='Auto Responses'!$A$73,'Auto Responses'!$A$74,VLOOKUP($A314,AI!$A$13:$E$55,4,0))&amp;""</f>
        <v/>
      </c>
      <c r="E314" s="218"/>
      <c r="F314" s="39" t="str">
        <f>VLOOKUP($A314,Questions!$A$2:$W$333,20,0)&amp;""</f>
        <v>Yes</v>
      </c>
      <c r="G314" s="208"/>
      <c r="H314" s="60" t="str">
        <f>VLOOKUP($A314,Questions!$A$2:$W$333,22,0)&amp;""</f>
        <v>Critical Importance</v>
      </c>
      <c r="I314" s="208"/>
      <c r="J314" s="65" t="b">
        <v>0</v>
      </c>
      <c r="K314" s="1"/>
    </row>
    <row r="315" spans="1:11" s="38" customFormat="1" ht="48" customHeight="1" x14ac:dyDescent="0.2">
      <c r="A315" s="25" t="str">
        <f>AI!$A$24</f>
        <v>AIGN-02</v>
      </c>
      <c r="B315" s="27" t="str">
        <f>VLOOKUP($A315,AI!$A$13:$E$55,2,0)&amp;""</f>
        <v>Can your solution's AI features be disabled by tenant and/or user?*</v>
      </c>
      <c r="C315" s="60" t="str">
        <f>VLOOKUP($A315,AI!$A$13:$E$55,3,0)&amp;""</f>
        <v/>
      </c>
      <c r="D315" s="43" t="str">
        <f>IF(LEFT(VLOOKUP($A315,AI!$A$13:$E$55,5,0),21)='Auto Responses'!$A$73,'Auto Responses'!$A$74,VLOOKUP($A315,AI!$A$13:$E$55,4,0))&amp;""</f>
        <v/>
      </c>
      <c r="E315" s="218"/>
      <c r="F315" s="39" t="str">
        <f>VLOOKUP($A315,Questions!$A$2:$W$333,20,0)&amp;""</f>
        <v>Yes</v>
      </c>
      <c r="G315" s="208"/>
      <c r="H315" s="60" t="str">
        <f>VLOOKUP($A315,Questions!$A$2:$W$333,22,0)&amp;""</f>
        <v>Critical Importance</v>
      </c>
      <c r="I315" s="208"/>
      <c r="J315" s="65" t="b">
        <v>0</v>
      </c>
      <c r="K315" s="1"/>
    </row>
    <row r="316" spans="1:11" s="38" customFormat="1" ht="48" customHeight="1" x14ac:dyDescent="0.2">
      <c r="A316" s="25" t="str">
        <f>AI!$A$25</f>
        <v>AIGN-03</v>
      </c>
      <c r="B316" s="27" t="str">
        <f>VLOOKUP($A316,AI!$A$13:$E$55,2,0)&amp;""</f>
        <v>Have your staff completed responsible AI training?*</v>
      </c>
      <c r="C316" s="60" t="str">
        <f>VLOOKUP($A316,AI!$A$13:$E$55,3,0)&amp;""</f>
        <v/>
      </c>
      <c r="D316" s="43" t="str">
        <f>IF(LEFT(VLOOKUP($A316,AI!$A$13:$E$55,5,0),21)='Auto Responses'!$A$73,'Auto Responses'!$A$74,VLOOKUP($A316,AI!$A$13:$E$55,4,0))&amp;""</f>
        <v/>
      </c>
      <c r="E316" s="218"/>
      <c r="F316" s="39" t="str">
        <f>VLOOKUP($A316,Questions!$A$2:$W$333,20,0)&amp;""</f>
        <v>Yes</v>
      </c>
      <c r="G316" s="208"/>
      <c r="H316" s="60" t="str">
        <f>VLOOKUP($A316,Questions!$A$2:$W$333,22,0)&amp;""</f>
        <v>Critical Importance</v>
      </c>
      <c r="I316" s="208"/>
      <c r="J316" s="65" t="b">
        <v>0</v>
      </c>
      <c r="K316" s="1"/>
    </row>
    <row r="317" spans="1:11" s="38" customFormat="1" ht="48" customHeight="1" x14ac:dyDescent="0.2">
      <c r="A317" s="25" t="str">
        <f>AI!$A$26</f>
        <v>AIGN-04</v>
      </c>
      <c r="B317" s="27" t="str">
        <f>VLOOKUP($A317,AI!$A$13:$E$55,2,0)&amp;""</f>
        <v>Please describe the capabilities of your solution's AI features.</v>
      </c>
      <c r="C317" s="346" t="str">
        <f>VLOOKUP($A317,AI!$A$13:$E$55,3,0)&amp;""</f>
        <v/>
      </c>
      <c r="D317" s="347" t="str">
        <f>IF(LEFT(VLOOKUP($A317,AI!$A$13:$E$55,5,0),21)='Auto Responses'!$A$73,'Auto Responses'!$A$74,VLOOKUP($A317,AI!$A$13:$E$55,4,0))&amp;""</f>
        <v/>
      </c>
      <c r="E317" s="218"/>
      <c r="F317" s="39" t="str">
        <f>VLOOKUP($A317,Questions!$A$2:$W$333,20,0)&amp;""</f>
        <v/>
      </c>
      <c r="G317" s="208"/>
      <c r="H317" s="60" t="str">
        <f>VLOOKUP($A317,Questions!$A$2:$W$333,22,0)&amp;""</f>
        <v>Standard Importance</v>
      </c>
      <c r="I317" s="208"/>
      <c r="J317" s="65" t="b">
        <v>0</v>
      </c>
      <c r="K317" s="1"/>
    </row>
    <row r="318" spans="1:11" s="38" customFormat="1" ht="48" customHeight="1" x14ac:dyDescent="0.2">
      <c r="A318" s="25" t="str">
        <f>AI!$A$27</f>
        <v>AIGN-05</v>
      </c>
      <c r="B318" s="27" t="str">
        <f>VLOOKUP($A318,AI!$A$13:$E$55,2,0)&amp;""</f>
        <v>Does your solution support business rules to protect sensitive data from being ingested by the AI model?</v>
      </c>
      <c r="C318" s="60" t="str">
        <f>VLOOKUP($A318,AI!$A$13:$E$55,3,0)&amp;""</f>
        <v/>
      </c>
      <c r="D318" s="43" t="str">
        <f>IF(LEFT(VLOOKUP($A318,AI!$A$13:$E$55,5,0),21)='Auto Responses'!$A$73,'Auto Responses'!$A$74,VLOOKUP($A318,AI!$A$13:$E$55,4,0))&amp;""</f>
        <v/>
      </c>
      <c r="E318" s="218"/>
      <c r="F318" s="39" t="str">
        <f>VLOOKUP($A318,Questions!$A$2:$W$333,20,0)&amp;""</f>
        <v>Yes</v>
      </c>
      <c r="G318" s="208"/>
      <c r="H318" s="60" t="str">
        <f>VLOOKUP($A318,Questions!$A$2:$W$333,22,0)&amp;""</f>
        <v>Standard Importance</v>
      </c>
      <c r="I318" s="208"/>
      <c r="J318" s="65" t="b">
        <v>0</v>
      </c>
      <c r="K318" s="1"/>
    </row>
    <row r="319" spans="1:11" s="1" customFormat="1" ht="37.35" customHeight="1" x14ac:dyDescent="0.2">
      <c r="A319" s="80" t="str">
        <f>VLOOKUP(LEFT($A320,4),'Auto Responses'!$N$4:$O$38,2,0)&amp;""</f>
        <v xml:space="preserve"> AI Policy</v>
      </c>
      <c r="B319" s="30"/>
      <c r="C319" s="40"/>
      <c r="D319" s="40"/>
      <c r="E319" s="151" t="s">
        <v>1099</v>
      </c>
      <c r="F319" s="40"/>
      <c r="G319" s="40"/>
      <c r="H319" s="40"/>
      <c r="I319" s="40"/>
      <c r="J319" s="40"/>
    </row>
    <row r="320" spans="1:11" s="38" customFormat="1" ht="64.5" customHeight="1" x14ac:dyDescent="0.2">
      <c r="A320" s="25" t="str">
        <f>AI!$A$29</f>
        <v>AIPL-01</v>
      </c>
      <c r="B320" s="27" t="str">
        <f>VLOOKUP($A320,AI!$A$13:$E$55,2,0)&amp;""</f>
        <v>Are your AI developer's policies, processes, procedures, and practices across the organization related to the mapping, measuring, and managing of AI risks conspicuously posted, unambiguous, and implemented effectively?*</v>
      </c>
      <c r="C320" s="60" t="str">
        <f>VLOOKUP($A320,AI!$A$13:$E$55,3,0)&amp;""</f>
        <v/>
      </c>
      <c r="D320" s="43" t="str">
        <f>IF(LEFT(VLOOKUP($A320,AI!$A$13:$E$55,5,0),21)='Auto Responses'!$A$73,'Auto Responses'!$A$74,VLOOKUP($A320,AI!$A$13:$E$55,4,0))&amp;""</f>
        <v/>
      </c>
      <c r="E320" s="218"/>
      <c r="F320" s="39" t="str">
        <f>VLOOKUP($A320,Questions!$A$2:$W$333,20,0)&amp;""</f>
        <v>Yes</v>
      </c>
      <c r="G320" s="208"/>
      <c r="H320" s="60" t="str">
        <f>VLOOKUP($A320,Questions!$A$2:$W$333,22,0)&amp;""</f>
        <v>Critical Importance</v>
      </c>
      <c r="I320" s="208"/>
      <c r="J320" s="65" t="b">
        <v>0</v>
      </c>
      <c r="K320" s="1"/>
    </row>
    <row r="321" spans="1:11" s="38" customFormat="1" ht="48" customHeight="1" x14ac:dyDescent="0.2">
      <c r="A321" s="25" t="str">
        <f>AI!$A$30</f>
        <v>AIPL-02</v>
      </c>
      <c r="B321" s="27" t="str">
        <f>VLOOKUP($A321,AI!$A$13:$E$55,2,0)&amp;""</f>
        <v>Have you identified and measured AI risks?*</v>
      </c>
      <c r="C321" s="60" t="str">
        <f>VLOOKUP($A321,AI!$A$13:$E$55,3,0)&amp;""</f>
        <v/>
      </c>
      <c r="D321" s="43" t="str">
        <f>IF(LEFT(VLOOKUP($A321,AI!$A$13:$E$55,5,0),21)='Auto Responses'!$A$73,'Auto Responses'!$A$74,VLOOKUP($A321,AI!$A$13:$E$55,4,0))&amp;""</f>
        <v/>
      </c>
      <c r="E321" s="218"/>
      <c r="F321" s="39" t="str">
        <f>VLOOKUP($A321,Questions!$A$2:$W$333,20,0)&amp;""</f>
        <v>Yes</v>
      </c>
      <c r="G321" s="208"/>
      <c r="H321" s="60" t="str">
        <f>VLOOKUP($A321,Questions!$A$2:$W$333,22,0)&amp;""</f>
        <v>Critical Importance</v>
      </c>
      <c r="I321" s="208"/>
      <c r="J321" s="65" t="b">
        <v>0</v>
      </c>
      <c r="K321" s="1"/>
    </row>
    <row r="322" spans="1:11" s="38" customFormat="1" ht="48" customHeight="1" x14ac:dyDescent="0.2">
      <c r="A322" s="25" t="str">
        <f>AI!$A$31</f>
        <v>AIPL-03</v>
      </c>
      <c r="B322" s="27" t="str">
        <f>VLOOKUP($A322,AI!$A$13:$E$55,2,0)&amp;""</f>
        <v>In the event of an incident, can your solution's AI features be disabled in a timely manner?*</v>
      </c>
      <c r="C322" s="60" t="str">
        <f>VLOOKUP($A322,AI!$A$13:$E$55,3,0)&amp;""</f>
        <v/>
      </c>
      <c r="D322" s="43" t="str">
        <f>IF(LEFT(VLOOKUP($A322,AI!$A$13:$E$55,5,0),21)='Auto Responses'!$A$73,'Auto Responses'!$A$74,VLOOKUP($A322,AI!$A$13:$E$55,4,0))&amp;""</f>
        <v/>
      </c>
      <c r="E322" s="218"/>
      <c r="F322" s="39" t="str">
        <f>VLOOKUP($A322,Questions!$A$2:$W$333,20,0)&amp;""</f>
        <v>Yes</v>
      </c>
      <c r="G322" s="208"/>
      <c r="H322" s="60" t="str">
        <f>VLOOKUP($A322,Questions!$A$2:$W$333,22,0)&amp;""</f>
        <v>Critical Importance</v>
      </c>
      <c r="I322" s="208"/>
      <c r="J322" s="65" t="b">
        <v>0</v>
      </c>
      <c r="K322" s="1"/>
    </row>
    <row r="323" spans="1:11" s="38" customFormat="1" ht="48" customHeight="1" x14ac:dyDescent="0.2">
      <c r="A323" s="25" t="str">
        <f>AI!$A$32</f>
        <v>AIPL-04</v>
      </c>
      <c r="B323" s="27" t="str">
        <f>VLOOKUP($A323,AI!$A$13:$E$55,2,0)&amp;""</f>
        <v>If disabled because of an incident, can your solution's AI features be re-enabled in a timely manner?*</v>
      </c>
      <c r="C323" s="60" t="str">
        <f>VLOOKUP($A323,AI!$A$13:$E$55,3,0)&amp;""</f>
        <v/>
      </c>
      <c r="D323" s="43" t="str">
        <f>IF(LEFT(VLOOKUP($A323,AI!$A$13:$E$55,5,0),21)='Auto Responses'!$A$73,'Auto Responses'!$A$74,VLOOKUP($A323,AI!$A$13:$E$55,4,0))&amp;""</f>
        <v/>
      </c>
      <c r="E323" s="218"/>
      <c r="F323" s="39" t="str">
        <f>VLOOKUP($A323,Questions!$A$2:$W$333,20,0)&amp;""</f>
        <v>Yes</v>
      </c>
      <c r="G323" s="208"/>
      <c r="H323" s="60" t="str">
        <f>VLOOKUP($A323,Questions!$A$2:$W$333,22,0)&amp;""</f>
        <v>Critical Importance</v>
      </c>
      <c r="I323" s="208"/>
      <c r="J323" s="65" t="b">
        <v>0</v>
      </c>
      <c r="K323" s="1"/>
    </row>
    <row r="324" spans="1:11" s="38" customFormat="1" ht="48" customHeight="1" x14ac:dyDescent="0.2">
      <c r="A324" s="25" t="str">
        <f>AI!$A$33</f>
        <v>AIPL-05</v>
      </c>
      <c r="B324" s="27" t="str">
        <f>VLOOKUP($A324,AI!$A$13:$E$55,2,0)&amp;""</f>
        <v>Do you have documented technical and procedural processes to address potential negative impacts of AI as described by the AI Risk Management Framework (RMF)?</v>
      </c>
      <c r="C324" s="60" t="str">
        <f>VLOOKUP($A324,AI!$A$13:$E$55,3,0)&amp;""</f>
        <v/>
      </c>
      <c r="D324" s="43" t="str">
        <f>IF(LEFT(VLOOKUP($A324,AI!$A$13:$E$55,5,0),21)='Auto Responses'!$A$73,'Auto Responses'!$A$74,VLOOKUP($A324,AI!$A$13:$E$55,4,0))&amp;""</f>
        <v/>
      </c>
      <c r="E324" s="218"/>
      <c r="F324" s="39" t="str">
        <f>VLOOKUP($A324,Questions!$A$2:$W$333,20,0)&amp;""</f>
        <v>Yes</v>
      </c>
      <c r="G324" s="208"/>
      <c r="H324" s="60" t="str">
        <f>VLOOKUP($A324,Questions!$A$2:$W$333,22,0)&amp;""</f>
        <v>Minor Importance</v>
      </c>
      <c r="I324" s="208"/>
      <c r="J324" s="65" t="b">
        <v>0</v>
      </c>
      <c r="K324" s="1"/>
    </row>
    <row r="325" spans="1:11" s="1" customFormat="1" ht="37.35" customHeight="1" x14ac:dyDescent="0.2">
      <c r="A325" s="80" t="str">
        <f>VLOOKUP(LEFT($A326,4),'Auto Responses'!$N$4:$O$38,2,0)&amp;""</f>
        <v xml:space="preserve"> AI Data Security</v>
      </c>
      <c r="B325" s="30"/>
      <c r="C325" s="40"/>
      <c r="D325" s="40"/>
      <c r="E325" s="151" t="s">
        <v>1099</v>
      </c>
      <c r="F325" s="40"/>
      <c r="G325" s="40"/>
      <c r="H325" s="40"/>
      <c r="I325" s="40"/>
      <c r="J325" s="40"/>
    </row>
    <row r="326" spans="1:11" s="38" customFormat="1" ht="48" customHeight="1" x14ac:dyDescent="0.2">
      <c r="A326" s="25" t="str">
        <f>AI!$A$35</f>
        <v>AISC-01</v>
      </c>
      <c r="B326" s="27" t="str">
        <f>VLOOKUP($A326,AI!$A$13:$E$55,2,0)&amp;""</f>
        <v>If sensitive data is introduced to your solution's AI model, can the data be removed from the AI model by request?*</v>
      </c>
      <c r="C326" s="60" t="str">
        <f>VLOOKUP($A326,AI!$A$13:$E$55,3,0)&amp;""</f>
        <v/>
      </c>
      <c r="D326" s="43" t="str">
        <f>IF(LEFT(VLOOKUP($A326,AI!$A$13:$E$55,5,0),21)='Auto Responses'!$A$73,'Auto Responses'!$A$74,VLOOKUP($A326,AI!$A$13:$E$55,4,0))&amp;""</f>
        <v/>
      </c>
      <c r="E326" s="218"/>
      <c r="F326" s="39" t="str">
        <f>VLOOKUP($A326,Questions!$A$2:$W$333,20,0)&amp;""</f>
        <v>Yes</v>
      </c>
      <c r="G326" s="208"/>
      <c r="H326" s="60" t="str">
        <f>VLOOKUP($A326,Questions!$A$2:$W$333,22,0)&amp;""</f>
        <v>Critical Importance</v>
      </c>
      <c r="I326" s="208"/>
      <c r="J326" s="65" t="b">
        <v>0</v>
      </c>
      <c r="K326" s="1"/>
    </row>
    <row r="327" spans="1:11" s="38" customFormat="1" ht="48" customHeight="1" x14ac:dyDescent="0.2">
      <c r="A327" s="25" t="str">
        <f>AI!$A$36</f>
        <v>AISC-02</v>
      </c>
      <c r="B327" s="27" t="str">
        <f>VLOOKUP($A327,AI!$A$13:$E$55,2,0)&amp;""</f>
        <v>Is user input data used to influence your solution's AI model?*</v>
      </c>
      <c r="C327" s="60" t="str">
        <f>VLOOKUP($A327,AI!$A$13:$E$55,3,0)&amp;""</f>
        <v/>
      </c>
      <c r="D327" s="43" t="str">
        <f>IF(LEFT(VLOOKUP($A327,AI!$A$13:$E$55,5,0),21)='Auto Responses'!$A$73,'Auto Responses'!$A$74,VLOOKUP($A327,AI!$A$13:$E$55,4,0))&amp;""</f>
        <v/>
      </c>
      <c r="E327" s="218"/>
      <c r="F327" s="39" t="str">
        <f>VLOOKUP($A327,Questions!$A$2:$W$333,20,0)&amp;""</f>
        <v>No</v>
      </c>
      <c r="G327" s="208"/>
      <c r="H327" s="60" t="str">
        <f>VLOOKUP($A327,Questions!$A$2:$W$333,22,0)&amp;""</f>
        <v>Critical Importance</v>
      </c>
      <c r="I327" s="208"/>
      <c r="J327" s="65" t="b">
        <v>0</v>
      </c>
      <c r="K327" s="1"/>
    </row>
    <row r="328" spans="1:11" s="38" customFormat="1" ht="48" customHeight="1" x14ac:dyDescent="0.2">
      <c r="A328" s="25" t="str">
        <f>AI!$A$37</f>
        <v>AISC-03</v>
      </c>
      <c r="B328" s="27" t="str">
        <f>VLOOKUP($A328,AI!$A$13:$E$55,2,0)&amp;""</f>
        <v>Do you provide logging for your solution's AI feature(s) that includes user, date, and action taken?*</v>
      </c>
      <c r="C328" s="60" t="str">
        <f>VLOOKUP($A328,AI!$A$13:$E$55,3,0)&amp;""</f>
        <v/>
      </c>
      <c r="D328" s="43" t="str">
        <f>IF(LEFT(VLOOKUP($A328,AI!$A$13:$E$55,5,0),21)='Auto Responses'!$A$73,'Auto Responses'!$A$74,VLOOKUP($A328,AI!$A$13:$E$55,4,0))&amp;""</f>
        <v/>
      </c>
      <c r="E328" s="218"/>
      <c r="F328" s="39" t="str">
        <f>VLOOKUP($A328,Questions!$A$2:$W$333,20,0)&amp;""</f>
        <v>Yes</v>
      </c>
      <c r="G328" s="208"/>
      <c r="H328" s="60" t="str">
        <f>VLOOKUP($A328,Questions!$A$2:$W$333,22,0)&amp;""</f>
        <v>Critical Importance</v>
      </c>
      <c r="I328" s="208"/>
      <c r="J328" s="65" t="b">
        <v>0</v>
      </c>
      <c r="K328" s="1"/>
    </row>
    <row r="329" spans="1:11" s="38" customFormat="1" ht="48" customHeight="1" x14ac:dyDescent="0.2">
      <c r="A329" s="25" t="str">
        <f>AI!$A$38</f>
        <v>AISC-04</v>
      </c>
      <c r="B329" s="27" t="str">
        <f>VLOOKUP($A329,AI!$A$13:$E$55,2,0)&amp;""</f>
        <v>Please describe how you validate user inputs.</v>
      </c>
      <c r="C329" s="346" t="str">
        <f>VLOOKUP($A329,AI!$A$13:$E$55,3,0)&amp;""</f>
        <v/>
      </c>
      <c r="D329" s="345" t="str">
        <f>IF(LEFT(VLOOKUP($A329,AI!$A$13:$E$55,5,0),21)='Auto Responses'!$A$73,'Auto Responses'!$A$74,VLOOKUP($A329,AI!$A$13:$E$55,4,0))&amp;""</f>
        <v/>
      </c>
      <c r="E329" s="218"/>
      <c r="F329" s="39" t="str">
        <f>VLOOKUP($A329,Questions!$A$2:$W$333,20,0)&amp;""</f>
        <v/>
      </c>
      <c r="G329" s="208"/>
      <c r="H329" s="60" t="str">
        <f>VLOOKUP($A329,Questions!$A$2:$W$333,22,0)&amp;""</f>
        <v>Standard Importance</v>
      </c>
      <c r="I329" s="208"/>
      <c r="J329" s="65" t="b">
        <v>0</v>
      </c>
      <c r="K329" s="1"/>
    </row>
    <row r="330" spans="1:11" s="38" customFormat="1" ht="48" customHeight="1" x14ac:dyDescent="0.2">
      <c r="A330" s="25" t="str">
        <f>AI!$A$39</f>
        <v>AISC-05</v>
      </c>
      <c r="B330" s="27" t="str">
        <f>VLOOKUP($A330,AI!$A$13:$E$55,2,0)&amp;""</f>
        <v>Do you plan for and mitigate supply-chain risk related to your AI features?</v>
      </c>
      <c r="C330" s="60" t="str">
        <f>VLOOKUP($A330,AI!$A$13:$E$55,3,0)&amp;""</f>
        <v/>
      </c>
      <c r="D330" s="43" t="str">
        <f>IF(LEFT(VLOOKUP($A330,AI!$A$13:$E$55,5,0),21)='Auto Responses'!$A$73,'Auto Responses'!$A$74,VLOOKUP($A330,AI!$A$13:$E$55,4,0))&amp;""</f>
        <v/>
      </c>
      <c r="E330" s="218"/>
      <c r="F330" s="39" t="str">
        <f>VLOOKUP($A330,Questions!$A$2:$W$333,20,0)&amp;""</f>
        <v>Yes</v>
      </c>
      <c r="G330" s="208"/>
      <c r="H330" s="60" t="str">
        <f>VLOOKUP($A330,Questions!$A$2:$W$333,22,0)&amp;""</f>
        <v>Standard Importance</v>
      </c>
      <c r="I330" s="208"/>
      <c r="J330" s="65" t="b">
        <v>0</v>
      </c>
      <c r="K330" s="1"/>
    </row>
    <row r="331" spans="1:11" s="1" customFormat="1" ht="37.35" customHeight="1" x14ac:dyDescent="0.2">
      <c r="A331" s="80" t="str">
        <f>VLOOKUP(LEFT($A332,4),'Auto Responses'!$N$4:$O$38,2,0)&amp;""</f>
        <v xml:space="preserve"> AI Machine Learning</v>
      </c>
      <c r="B331" s="30"/>
      <c r="C331" s="40"/>
      <c r="D331" s="40"/>
      <c r="E331" s="151" t="s">
        <v>1099</v>
      </c>
      <c r="F331" s="40"/>
      <c r="G331" s="40"/>
      <c r="H331" s="40"/>
      <c r="I331" s="40"/>
      <c r="J331" s="40"/>
    </row>
    <row r="332" spans="1:11" s="38" customFormat="1" ht="48" customHeight="1" x14ac:dyDescent="0.2">
      <c r="A332" s="25" t="str">
        <f>AI!$A$41</f>
        <v>AIML-01</v>
      </c>
      <c r="B332" s="27" t="str">
        <f>VLOOKUP($A332,AI!$A$13:$E$55,2,0)&amp;""</f>
        <v>Do you separate ML training data from your ML solution data?*</v>
      </c>
      <c r="C332" s="60" t="str">
        <f>VLOOKUP($A332,AI!$A$13:$E$55,3,0)&amp;""</f>
        <v/>
      </c>
      <c r="D332" s="43" t="str">
        <f>IF(LEFT(VLOOKUP($A332,AI!$A$13:$E$55,5,0),21)='Auto Responses'!$A$73,'Auto Responses'!$A$74,VLOOKUP($A332,AI!$A$13:$E$55,4,0))&amp;""</f>
        <v/>
      </c>
      <c r="E332" s="218"/>
      <c r="F332" s="39" t="str">
        <f>VLOOKUP($A332,Questions!$A$2:$W$333,20,0)&amp;""</f>
        <v>Yes</v>
      </c>
      <c r="G332" s="208"/>
      <c r="H332" s="60" t="str">
        <f>VLOOKUP($A332,Questions!$A$2:$W$333,22,0)&amp;""</f>
        <v>Critical Importance</v>
      </c>
      <c r="I332" s="208"/>
      <c r="J332" s="65" t="b">
        <v>0</v>
      </c>
      <c r="K332" s="1"/>
    </row>
    <row r="333" spans="1:11" s="38" customFormat="1" ht="48" customHeight="1" x14ac:dyDescent="0.2">
      <c r="A333" s="25" t="str">
        <f>AI!$A$42</f>
        <v>AIML-02</v>
      </c>
      <c r="B333" s="27" t="str">
        <f>VLOOKUP($A333,AI!$A$13:$E$55,2,0)&amp;""</f>
        <v>Do you authenticate and verify your ML model's feedback?*</v>
      </c>
      <c r="C333" s="60" t="str">
        <f>VLOOKUP($A333,AI!$A$13:$E$55,3,0)&amp;""</f>
        <v/>
      </c>
      <c r="D333" s="43" t="str">
        <f>IF(LEFT(VLOOKUP($A333,AI!$A$13:$E$55,5,0),21)='Auto Responses'!$A$73,'Auto Responses'!$A$74,VLOOKUP($A333,AI!$A$13:$E$55,4,0))&amp;""</f>
        <v/>
      </c>
      <c r="E333" s="218"/>
      <c r="F333" s="39" t="str">
        <f>VLOOKUP($A333,Questions!$A$2:$W$333,20,0)&amp;""</f>
        <v>Yes</v>
      </c>
      <c r="G333" s="208"/>
      <c r="H333" s="60" t="str">
        <f>VLOOKUP($A333,Questions!$A$2:$W$333,22,0)&amp;""</f>
        <v>Critical Importance</v>
      </c>
      <c r="I333" s="208"/>
      <c r="J333" s="65" t="b">
        <v>0</v>
      </c>
      <c r="K333" s="1"/>
    </row>
    <row r="334" spans="1:11" s="38" customFormat="1" ht="48" customHeight="1" x14ac:dyDescent="0.2">
      <c r="A334" s="25" t="str">
        <f>AI!$A$43</f>
        <v>AIML-03</v>
      </c>
      <c r="B334" s="27" t="str">
        <f>VLOOKUP($A334,AI!$A$13:$E$55,2,0)&amp;""</f>
        <v>Is your ML training data vetted, validated, and verified before training the solution's AI model?</v>
      </c>
      <c r="C334" s="60" t="str">
        <f>VLOOKUP($A334,AI!$A$13:$E$55,3,0)&amp;""</f>
        <v/>
      </c>
      <c r="D334" s="43" t="str">
        <f>IF(LEFT(VLOOKUP($A334,AI!$A$13:$E$55,5,0),21)='Auto Responses'!$A$73,'Auto Responses'!$A$74,VLOOKUP($A334,AI!$A$13:$E$55,4,0))&amp;""</f>
        <v/>
      </c>
      <c r="E334" s="218"/>
      <c r="F334" s="39" t="str">
        <f>VLOOKUP($A334,Questions!$A$2:$W$333,20,0)&amp;""</f>
        <v>Yes</v>
      </c>
      <c r="G334" s="208"/>
      <c r="H334" s="60" t="str">
        <f>VLOOKUP($A334,Questions!$A$2:$W$333,22,0)&amp;""</f>
        <v>Standard Importance</v>
      </c>
      <c r="I334" s="208"/>
      <c r="J334" s="65" t="b">
        <v>0</v>
      </c>
      <c r="K334" s="1"/>
    </row>
    <row r="335" spans="1:11" s="38" customFormat="1" ht="48" customHeight="1" x14ac:dyDescent="0.2">
      <c r="A335" s="25" t="str">
        <f>AI!$A$44</f>
        <v>AIML-04</v>
      </c>
      <c r="B335" s="27" t="str">
        <f>VLOOKUP($A335,AI!$A$13:$E$55,2,0)&amp;""</f>
        <v>Is your ML training data monitored and audited?</v>
      </c>
      <c r="C335" s="60" t="str">
        <f>VLOOKUP($A335,AI!$A$13:$E$55,3,0)&amp;""</f>
        <v/>
      </c>
      <c r="D335" s="43" t="str">
        <f>IF(LEFT(VLOOKUP($A335,AI!$A$13:$E$55,5,0),21)='Auto Responses'!$A$73,'Auto Responses'!$A$74,VLOOKUP($A335,AI!$A$13:$E$55,4,0))&amp;""</f>
        <v/>
      </c>
      <c r="E335" s="218"/>
      <c r="F335" s="39" t="str">
        <f>VLOOKUP($A335,Questions!$A$2:$W$333,20,0)&amp;""</f>
        <v>Yes</v>
      </c>
      <c r="G335" s="208"/>
      <c r="H335" s="60" t="str">
        <f>VLOOKUP($A335,Questions!$A$2:$W$333,22,0)&amp;""</f>
        <v>Standard Importance</v>
      </c>
      <c r="I335" s="208"/>
      <c r="J335" s="65" t="b">
        <v>0</v>
      </c>
      <c r="K335" s="1"/>
    </row>
    <row r="336" spans="1:11" s="38" customFormat="1" ht="48" customHeight="1" x14ac:dyDescent="0.2">
      <c r="A336" s="25" t="str">
        <f>AI!$A$45</f>
        <v>AIML-05</v>
      </c>
      <c r="B336" s="27" t="str">
        <f>VLOOKUP($A336,AI!$A$13:$E$55,2,0)&amp;""</f>
        <v>Have you limited access to your ML training data to only staff with an explicit business need?</v>
      </c>
      <c r="C336" s="60" t="str">
        <f>VLOOKUP($A336,AI!$A$13:$E$55,3,0)&amp;""</f>
        <v/>
      </c>
      <c r="D336" s="43" t="str">
        <f>IF(LEFT(VLOOKUP($A336,AI!$A$13:$E$55,5,0),21)='Auto Responses'!$A$73,'Auto Responses'!$A$74,VLOOKUP($A336,AI!$A$13:$E$55,4,0))&amp;""</f>
        <v/>
      </c>
      <c r="E336" s="218"/>
      <c r="F336" s="39" t="str">
        <f>VLOOKUP($A336,Questions!$A$2:$W$333,20,0)&amp;""</f>
        <v>Yes</v>
      </c>
      <c r="G336" s="208"/>
      <c r="H336" s="60" t="str">
        <f>VLOOKUP($A336,Questions!$A$2:$W$333,22,0)&amp;""</f>
        <v>Minor Importance</v>
      </c>
      <c r="I336" s="208"/>
      <c r="J336" s="65" t="b">
        <v>0</v>
      </c>
      <c r="K336" s="1"/>
    </row>
    <row r="337" spans="1:13" s="38" customFormat="1" ht="48" customHeight="1" x14ac:dyDescent="0.2">
      <c r="A337" s="25" t="str">
        <f>AI!$A$46</f>
        <v>AIML-06</v>
      </c>
      <c r="B337" s="27" t="str">
        <f>VLOOKUP($A337,AI!$A$13:$E$55,2,0)&amp;""</f>
        <v>Have you implemented adversarial training or other model defense mechanisms to protect your ML-related features?</v>
      </c>
      <c r="C337" s="60" t="str">
        <f>VLOOKUP($A337,AI!$A$13:$E$55,3,0)&amp;""</f>
        <v/>
      </c>
      <c r="D337" s="43" t="str">
        <f>IF(LEFT(VLOOKUP($A337,AI!$A$13:$E$55,5,0),21)='Auto Responses'!$A$73,'Auto Responses'!$A$74,VLOOKUP($A337,AI!$A$13:$E$55,4,0))&amp;""</f>
        <v/>
      </c>
      <c r="E337" s="218"/>
      <c r="F337" s="39" t="str">
        <f>VLOOKUP($A337,Questions!$A$2:$W$333,20,0)&amp;""</f>
        <v>Yes</v>
      </c>
      <c r="G337" s="208"/>
      <c r="H337" s="60" t="str">
        <f>VLOOKUP($A337,Questions!$A$2:$W$333,22,0)&amp;""</f>
        <v>Minor Importance</v>
      </c>
      <c r="I337" s="208"/>
      <c r="J337" s="65" t="b">
        <v>0</v>
      </c>
      <c r="K337" s="1"/>
    </row>
    <row r="338" spans="1:13" s="38" customFormat="1" ht="48" customHeight="1" x14ac:dyDescent="0.2">
      <c r="A338" s="25" t="str">
        <f>AI!$A$47</f>
        <v>AIML-07</v>
      </c>
      <c r="B338" s="27" t="str">
        <f>VLOOKUP($A338,AI!$A$13:$E$55,2,0)&amp;""</f>
        <v>Do you make your ML model transparent through documentation and log inputs and outputs?</v>
      </c>
      <c r="C338" s="60" t="str">
        <f>VLOOKUP($A338,AI!$A$13:$E$55,3,0)&amp;""</f>
        <v/>
      </c>
      <c r="D338" s="43" t="str">
        <f>IF(LEFT(VLOOKUP($A338,AI!$A$13:$E$55,5,0),21)='Auto Responses'!$A$73,'Auto Responses'!$A$74,VLOOKUP($A338,AI!$A$13:$E$55,4,0))&amp;""</f>
        <v/>
      </c>
      <c r="E338" s="218"/>
      <c r="F338" s="39" t="str">
        <f>VLOOKUP($A338,Questions!$A$2:$W$333,20,0)&amp;""</f>
        <v>Yes</v>
      </c>
      <c r="G338" s="208"/>
      <c r="H338" s="60" t="str">
        <f>VLOOKUP($A338,Questions!$A$2:$W$333,22,0)&amp;""</f>
        <v>Minor Importance</v>
      </c>
      <c r="I338" s="208"/>
      <c r="J338" s="65" t="b">
        <v>0</v>
      </c>
      <c r="K338" s="1"/>
    </row>
    <row r="339" spans="1:13" s="38" customFormat="1" ht="48" customHeight="1" x14ac:dyDescent="0.2">
      <c r="A339" s="25" t="str">
        <f>AI!$A$48</f>
        <v>AIML-08</v>
      </c>
      <c r="B339" s="27" t="str">
        <f>VLOOKUP($A339,AI!$A$13:$E$55,2,0)&amp;""</f>
        <v>Do you watermark your ML training data?</v>
      </c>
      <c r="C339" s="60" t="str">
        <f>VLOOKUP($A339,AI!$A$13:$E$55,3,0)&amp;""</f>
        <v/>
      </c>
      <c r="D339" s="43" t="str">
        <f>IF(LEFT(VLOOKUP($A339,AI!$A$13:$E$55,5,0),21)='Auto Responses'!$A$73,'Auto Responses'!$A$74,VLOOKUP($A339,AI!$A$13:$E$55,4,0))&amp;""</f>
        <v/>
      </c>
      <c r="E339" s="218"/>
      <c r="F339" s="39" t="str">
        <f>VLOOKUP($A339,Questions!$A$2:$W$333,20,0)&amp;""</f>
        <v>Yes</v>
      </c>
      <c r="G339" s="208"/>
      <c r="H339" s="60" t="str">
        <f>VLOOKUP($A339,Questions!$A$2:$W$333,22,0)&amp;""</f>
        <v>Minor Importance</v>
      </c>
      <c r="I339" s="208"/>
      <c r="J339" s="65" t="b">
        <v>0</v>
      </c>
      <c r="K339" s="1"/>
    </row>
    <row r="340" spans="1:13" s="1" customFormat="1" ht="37.35" customHeight="1" x14ac:dyDescent="0.2">
      <c r="A340" s="80" t="str">
        <f>VLOOKUP(LEFT($A341,4),'Auto Responses'!$N$4:$O$38,2,0)&amp;""</f>
        <v xml:space="preserve"> AI Large Language Model (LLM)</v>
      </c>
      <c r="B340" s="30"/>
      <c r="C340" s="150"/>
      <c r="D340" s="40"/>
      <c r="E340" s="151" t="s">
        <v>1099</v>
      </c>
      <c r="F340" s="40"/>
      <c r="G340" s="40"/>
      <c r="H340" s="40"/>
      <c r="I340" s="40"/>
      <c r="J340" s="40"/>
    </row>
    <row r="341" spans="1:13" s="38" customFormat="1" ht="48" customHeight="1" x14ac:dyDescent="0.2">
      <c r="A341" s="25" t="str">
        <f>AI!$A$50</f>
        <v>AILM-01</v>
      </c>
      <c r="B341" s="27" t="str">
        <f>VLOOKUP($A341,AI!$A$13:$E$55,2,0)&amp;""</f>
        <v>Do you limit your solution's LLM privileges by default?*</v>
      </c>
      <c r="C341" s="60" t="str">
        <f>VLOOKUP($A341,AI!$A$13:$E$55,3,0)&amp;""</f>
        <v/>
      </c>
      <c r="D341" s="43" t="str">
        <f>IF(LEFT(VLOOKUP($A341,AI!$A$13:$E$55,5,0),21)='Auto Responses'!$A$73,'Auto Responses'!$A$74,VLOOKUP($A341,AI!$A$13:$E$55,4,0))&amp;""</f>
        <v/>
      </c>
      <c r="E341" s="218"/>
      <c r="F341" s="39" t="str">
        <f>VLOOKUP($A341,Questions!$A$2:$W$333,20,0)&amp;""</f>
        <v>Yes</v>
      </c>
      <c r="G341" s="208"/>
      <c r="H341" s="60" t="str">
        <f>VLOOKUP($A341,Questions!$A$2:$W$333,22,0)&amp;""</f>
        <v>Critical Importance</v>
      </c>
      <c r="I341" s="208"/>
      <c r="J341" s="65" t="b">
        <v>0</v>
      </c>
      <c r="K341" s="1"/>
    </row>
    <row r="342" spans="1:13" s="38" customFormat="1" ht="48" customHeight="1" x14ac:dyDescent="0.2">
      <c r="A342" s="25" t="str">
        <f>AI!$A$51</f>
        <v>AILM-02</v>
      </c>
      <c r="B342" s="27" t="str">
        <f>VLOOKUP($A342,AI!$A$13:$E$55,2,0)&amp;""</f>
        <v>Is your LLM training data vetted, validated, and verified before training the solution's AI model?*</v>
      </c>
      <c r="C342" s="60" t="str">
        <f>VLOOKUP($A342,AI!$A$13:$E$55,3,0)&amp;""</f>
        <v/>
      </c>
      <c r="D342" s="43" t="str">
        <f>IF(LEFT(VLOOKUP($A342,AI!$A$13:$E$55,5,0),21)='Auto Responses'!$A$73,'Auto Responses'!$A$74,VLOOKUP($A342,AI!$A$13:$E$55,4,0))&amp;""</f>
        <v/>
      </c>
      <c r="E342" s="218"/>
      <c r="F342" s="39" t="str">
        <f>VLOOKUP($A342,Questions!$A$2:$W$333,20,0)&amp;""</f>
        <v>Yes</v>
      </c>
      <c r="G342" s="208"/>
      <c r="H342" s="60" t="str">
        <f>VLOOKUP($A342,Questions!$A$2:$W$333,22,0)&amp;""</f>
        <v>Critical Importance</v>
      </c>
      <c r="I342" s="208"/>
      <c r="J342" s="65" t="b">
        <v>0</v>
      </c>
      <c r="K342" s="1"/>
    </row>
    <row r="343" spans="1:13" s="38" customFormat="1" ht="48" customHeight="1" x14ac:dyDescent="0.2">
      <c r="A343" s="25" t="str">
        <f>AI!$A$52</f>
        <v>AILM-03</v>
      </c>
      <c r="B343" s="27" t="str">
        <f>VLOOKUP($A343,AI!$A$13:$E$55,2,0)&amp;""</f>
        <v>Do any actions taken by your solution's LLM features or plugins require human intervention?*</v>
      </c>
      <c r="C343" s="60" t="str">
        <f>VLOOKUP($A343,AI!$A$13:$E$55,3,0)&amp;""</f>
        <v/>
      </c>
      <c r="D343" s="43" t="str">
        <f>IF(LEFT(VLOOKUP($A343,AI!$A$13:$E$55,5,0),21)='Auto Responses'!$A$73,'Auto Responses'!$A$74,VLOOKUP($A343,AI!$A$13:$E$55,4,0))&amp;""</f>
        <v/>
      </c>
      <c r="E343" s="218"/>
      <c r="F343" s="39" t="str">
        <f>VLOOKUP($A343,Questions!$A$2:$W$333,20,0)&amp;""</f>
        <v>Yes</v>
      </c>
      <c r="G343" s="208"/>
      <c r="H343" s="60" t="str">
        <f>VLOOKUP($A343,Questions!$A$2:$W$333,22,0)&amp;""</f>
        <v>Critical Importance</v>
      </c>
      <c r="I343" s="208"/>
      <c r="J343" s="65" t="b">
        <v>0</v>
      </c>
      <c r="K343" s="1"/>
    </row>
    <row r="344" spans="1:13" s="38" customFormat="1" ht="48" customHeight="1" x14ac:dyDescent="0.2">
      <c r="A344" s="25" t="str">
        <f>AI!$A$53</f>
        <v>AILM-04</v>
      </c>
      <c r="B344" s="27" t="str">
        <f>VLOOKUP($A344,AI!$A$13:$E$55,2,0)&amp;""</f>
        <v>Do you limit multiple LLM model plugins being called as part of a single input?*</v>
      </c>
      <c r="C344" s="60" t="str">
        <f>VLOOKUP($A344,AI!$A$13:$E$55,3,0)&amp;""</f>
        <v/>
      </c>
      <c r="D344" s="43" t="str">
        <f>IF(LEFT(VLOOKUP($A344,AI!$A$13:$E$55,5,0),21)='Auto Responses'!$A$73,'Auto Responses'!$A$74,VLOOKUP($A344,AI!$A$13:$E$55,4,0))&amp;""</f>
        <v/>
      </c>
      <c r="E344" s="218"/>
      <c r="F344" s="39" t="str">
        <f>VLOOKUP($A344,Questions!$A$2:$W$333,20,0)&amp;""</f>
        <v>Yes</v>
      </c>
      <c r="G344" s="208"/>
      <c r="H344" s="60" t="str">
        <f>VLOOKUP($A344,Questions!$A$2:$W$333,22,0)&amp;""</f>
        <v>Critical Importance</v>
      </c>
      <c r="I344" s="208"/>
      <c r="J344" s="65" t="b">
        <v>0</v>
      </c>
      <c r="K344" s="1"/>
    </row>
    <row r="345" spans="1:13" s="38" customFormat="1" ht="48" customHeight="1" x14ac:dyDescent="0.2">
      <c r="A345" s="25" t="str">
        <f>AI!$A$54</f>
        <v>AILM-05</v>
      </c>
      <c r="B345" s="27" t="str">
        <f>VLOOKUP($A345,AI!$A$13:$E$55,2,0)&amp;""</f>
        <v>Do you limit your solution's LLM resource use per request, per step, and per action?</v>
      </c>
      <c r="C345" s="60" t="str">
        <f>VLOOKUP($A345,AI!$A$13:$E$55,3,0)&amp;""</f>
        <v/>
      </c>
      <c r="D345" s="43" t="str">
        <f>IF(LEFT(VLOOKUP($A345,AI!$A$13:$E$55,5,0),21)='Auto Responses'!$A$73,'Auto Responses'!$A$74,VLOOKUP($A345,AI!$A$13:$E$55,4,0))&amp;""</f>
        <v/>
      </c>
      <c r="E345" s="218"/>
      <c r="F345" s="39" t="str">
        <f>VLOOKUP($A345,Questions!$A$2:$W$333,20,0)&amp;""</f>
        <v>Yes</v>
      </c>
      <c r="G345" s="208"/>
      <c r="H345" s="60" t="str">
        <f>VLOOKUP($A345,Questions!$A$2:$W$333,22,0)&amp;""</f>
        <v>Standard Importance</v>
      </c>
      <c r="I345" s="208"/>
      <c r="J345" s="65" t="b">
        <v>0</v>
      </c>
      <c r="K345" s="1"/>
    </row>
    <row r="346" spans="1:13" s="38" customFormat="1" ht="48" customHeight="1" x14ac:dyDescent="0.2">
      <c r="A346" s="25" t="str">
        <f>AI!$A$55</f>
        <v>AILM-06</v>
      </c>
      <c r="B346" s="27" t="str">
        <f>VLOOKUP($A346,AI!$A$13:$E$55,2,0)&amp;""</f>
        <v>Do you leverage LLM model tuning or other model validation mechanisms?</v>
      </c>
      <c r="C346" s="60" t="str">
        <f>VLOOKUP($A346,AI!$A$13:$E$55,3,0)&amp;""</f>
        <v/>
      </c>
      <c r="D346" s="43" t="str">
        <f>IF(LEFT(VLOOKUP($A346,AI!$A$13:$E$55,5,0),21)='Auto Responses'!$A$73,'Auto Responses'!$A$74,VLOOKUP($A346,AI!$A$13:$E$55,4,0))&amp;""</f>
        <v/>
      </c>
      <c r="E346" s="218"/>
      <c r="F346" s="39" t="str">
        <f>VLOOKUP($A346,Questions!$A$2:$W$333,20,0)&amp;""</f>
        <v>Yes</v>
      </c>
      <c r="G346" s="208"/>
      <c r="H346" s="60" t="str">
        <f>VLOOKUP($A346,Questions!$A$2:$W$333,22,0)&amp;""</f>
        <v>Standard Importance</v>
      </c>
      <c r="I346" s="208"/>
      <c r="J346" s="65" t="b">
        <v>0</v>
      </c>
      <c r="K346" s="1"/>
      <c r="M346" s="272" t="s">
        <v>1545</v>
      </c>
    </row>
    <row r="347" spans="1:13" ht="42" customHeight="1" x14ac:dyDescent="0.2">
      <c r="A347" s="306" t="s">
        <v>1607</v>
      </c>
    </row>
    <row r="348" spans="1:13" ht="15" hidden="1" customHeight="1" x14ac:dyDescent="0.2"/>
    <row r="349" spans="1:13" ht="15" hidden="1" customHeight="1" x14ac:dyDescent="0.2"/>
    <row r="350" spans="1:13" ht="15" hidden="1" customHeight="1" x14ac:dyDescent="0.2"/>
    <row r="351" spans="1:13" ht="15" hidden="1" customHeight="1" x14ac:dyDescent="0.2"/>
    <row r="352" spans="1:13"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F56:F346 A44:D347 H56:H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E226" location="'Institution Evaluation'!A1" display="Back to Scorecard" xr:uid="{6FE45276-9603-4F4F-8578-735AF2BBFC49}"/>
    <hyperlink ref="E245" location="'Institution Evaluation'!A1" display="Back to Scorecard" xr:uid="{2E72BCD7-5D22-471B-9190-B4D53BA791CB}"/>
    <hyperlink ref="E256" location="'Institution Evaluation'!A1" display="Back to Scorecard" xr:uid="{1DF6CF9D-1B58-4E26-BDCF-036EBA6E0137}"/>
    <hyperlink ref="E286" location="'Institution Evaluation'!A1" display="Back to Scorecard" xr:uid="{625C8E31-7739-454D-B7F0-9328178B0745}"/>
    <hyperlink ref="E299" location="'Institution Evaluation'!A1" display="Back to Scorecard" xr:uid="{3FBC5863-16F9-4DF3-99D5-57A3F598FC3A}"/>
    <hyperlink ref="E310" location="'Institution Evaluation'!A1" display="Back to Scorecard" xr:uid="{1E843BFD-9352-466A-A37F-3F6DC0997DC8}"/>
    <hyperlink ref="E313" location="'Institution Evaluation'!A1" display="Back to Scorecard" xr:uid="{A50B3FAF-0DD0-47AE-A226-3EE8F4666964}"/>
    <hyperlink ref="E319" location="'Institution Evaluation'!A1" display="Back to Scorecard" xr:uid="{8578A02B-414A-4B89-9874-6E0F0CABA11C}"/>
    <hyperlink ref="E325" location="'Institution Evaluation'!A1" display="Back to Scorecard" xr:uid="{4EAF07E3-A446-49D6-9B81-301D7A6A2DFE}"/>
    <hyperlink ref="E331" location="'Institution Evaluation'!A1" display="Back to Scorecard" xr:uid="{C9BE1873-AF3B-4E05-82F3-E1ED6FD8F27D}"/>
    <hyperlink ref="E340" location="'Institution Evaluation'!A1" display="Back to Scorecard" xr:uid="{5672A663-5CCE-44F8-8363-A99CF2D6F791}"/>
    <hyperlink ref="E219" location="'Institution Evaluation'!A1" display="Back to Scorecard" xr:uid="{83828567-04BF-459E-8BE2-0044D0127369}"/>
    <hyperlink ref="E214" location="'Institution Evaluation'!A1" display="Back to Scorecard" xr:uid="{A1BEA664-9690-4B03-A04C-A117FCFB989B}"/>
    <hyperlink ref="E202" location="'Institution Evaluation'!A1" display="Back to Scorecard" xr:uid="{3836858E-46B1-4C36-8D02-D0F05A52A25D}"/>
    <hyperlink ref="E185" location="'Institution Evaluation'!A1" display="Back to Scorecard" xr:uid="{28F17DC6-289B-4707-8B7E-A7CB84C7B4E7}"/>
    <hyperlink ref="E170" location="'Institution Evaluation'!A1" display="Back to Scorecard" xr:uid="{A20522A8-B50C-4AB4-9230-9AAB73E30EE3}"/>
    <hyperlink ref="E146" location="'Institution Evaluation'!A1" display="Back to Scorecard" xr:uid="{1B0F8724-01FD-41CC-8969-8150BDFB0208}"/>
    <hyperlink ref="E127" location="'Institution Evaluation'!A1" display="Back to Scorecard" xr:uid="{971A4E34-19F9-45C1-9027-6E3D641F88EA}"/>
    <hyperlink ref="E111" location="'Institution Evaluation'!A1" display="Back to Scorecard" xr:uid="{D01D5539-6E7F-46C9-874E-F0ADC51C4D23}"/>
    <hyperlink ref="E94" location="'Institution Evaluation'!A1" display="Back to Scorecard" xr:uid="{D0E197AF-1A83-4B46-B53C-01D46E5B6996}"/>
    <hyperlink ref="E88" location="'Institution Evaluation'!A1" display="Back to Scorecard" xr:uid="{0E1BC0D2-F0CC-4575-A673-A3D3CD3DB862}"/>
    <hyperlink ref="E80" location="'Institution Evaluation'!A1" display="Back to Scorecard" xr:uid="{E02B3B42-5558-465B-BDCA-EDE683CAD9F3}"/>
    <hyperlink ref="E71" location="'Institution Evaluation'!A1" display="Back to Scorecard" xr:uid="{2A563F40-8112-422A-B701-8423B34C6A6C}"/>
    <hyperlink ref="E65" location="'Institution Evaluation'!A1" display="Back to Scorecard" xr:uid="{8F2468E9-F2C9-48B9-A074-8DA2F50452F2}"/>
    <hyperlink ref="E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4">
        <x14:dataValidation type="list" allowBlank="1" showInputMessage="1" showErrorMessage="1" xr:uid="{1ECFC207-6456-45C1-BB77-49B1EF2D895F}">
          <x14:formula1>
            <xm:f>'Auto Responses'!$A$52:$A$55</xm:f>
          </x14:formula1>
          <xm:sqref>I226</xm:sqref>
        </x14:dataValidation>
        <x14:dataValidation type="list" allowBlank="1" showInputMessage="1" showErrorMessage="1" xr:uid="{BA7B7742-10DD-4DAB-B214-B632D21BDC19}">
          <x14:formula1>
            <xm:f>'Auto Responses'!$A$50:$A$51</xm:f>
          </x14:formula1>
          <xm:sqref>G226</xm:sqref>
        </x14:dataValidation>
        <x14:dataValidation type="list" allowBlank="1" showInputMessage="1" showErrorMessage="1" xr:uid="{87D58459-7D2A-4093-AA23-CB3B86A17A63}">
          <x14:formula1>
            <xm:f>'Auto Responses'!$J$11:$J$14</xm:f>
          </x14:formula1>
          <xm:sqref>I56:I64 I341:I346 I332:I339 I326:I330 I320:I324 I314:I318 I311:I312 I300:I309 I287:I298 I257:I285 I246:I255 I227:I244 I220:I225 I215:I218 I203:I213 I186:I201 I171:I184 I147:I169 I128:I145 I112:I126 I95:I110 I89:I93 I81:I87 I72:I79 I66:I70</xm:sqref>
        </x14:dataValidation>
        <x14:dataValidation type="list" allowBlank="1" showInputMessage="1" showErrorMessage="1" xr:uid="{11ECA3B0-CCF9-44AB-BABD-846BE063E009}">
          <x14:formula1>
            <xm:f>'Auto Responses'!$J$7:$J$8</xm:f>
          </x14:formula1>
          <xm:sqref>G341:G346 G332:G339 G326:G330 G320:G324 G314:G318 G311:G312 G300:G309 G287:G298 G257:G285 G246:G255 G227:G244 G220:G225 G215:G218 G203:G213 G186:G201 G171:G184 G147:G169 G128:G145 G112:G126 G95:G110 G89:G93 G81:G87 G72:G79 G66:G70 G56:G64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2"/>
  <cols>
    <col min="1" max="1" width="8.09765625" style="72" customWidth="1"/>
    <col min="2" max="2" width="21.69921875" style="72" customWidth="1"/>
    <col min="3" max="3" width="27.69921875" style="72" customWidth="1"/>
    <col min="4" max="4" width="21.5" style="72" bestFit="1" customWidth="1"/>
    <col min="5" max="5" width="21.3984375" style="72" bestFit="1" customWidth="1"/>
    <col min="6" max="6" width="17" style="72" customWidth="1"/>
    <col min="7" max="7" width="2.19921875" style="72" customWidth="1"/>
    <col min="8" max="8" width="6.5" style="72" customWidth="1"/>
    <col min="9" max="9" width="8.3984375" style="72" bestFit="1" customWidth="1"/>
    <col min="10" max="10" width="31.09765625" style="72" customWidth="1"/>
    <col min="11" max="13" width="22.69921875" style="72" customWidth="1"/>
    <col min="14" max="14" width="8.5" style="72" customWidth="1"/>
    <col min="15" max="15" width="8.296875" style="72" hidden="1" customWidth="1"/>
    <col min="16" max="16" width="8.19921875" style="72" hidden="1" customWidth="1"/>
    <col min="17" max="17" width="8.3984375" style="72" hidden="1" customWidth="1"/>
    <col min="18" max="24" width="8.5" style="72" hidden="1" customWidth="1"/>
    <col min="25" max="25" width="8.3984375" style="72" hidden="1" customWidth="1"/>
    <col min="26" max="26" width="8.296875" style="72" hidden="1" customWidth="1"/>
    <col min="27" max="28" width="8.5" style="72" hidden="1" customWidth="1"/>
    <col min="29" max="29" width="8.19921875" style="72" hidden="1" customWidth="1"/>
    <col min="30" max="30" width="8.5" style="72" hidden="1" customWidth="1"/>
    <col min="31" max="32" width="8.3984375" style="72" hidden="1" customWidth="1"/>
    <col min="33" max="34" width="8.5" style="72" hidden="1" customWidth="1"/>
    <col min="35" max="35" width="10.59765625" style="72" hidden="1" customWidth="1"/>
    <col min="36" max="43" width="8.5" style="72" hidden="1" customWidth="1"/>
    <col min="44" max="46" width="8.3984375" style="72" hidden="1" customWidth="1"/>
    <col min="47" max="47" width="8.5" style="72" hidden="1" customWidth="1"/>
    <col min="48" max="48" width="8.3984375" style="72" hidden="1" customWidth="1"/>
    <col min="49" max="53" width="8.5" style="72" hidden="1" customWidth="1"/>
    <col min="54" max="54" width="8.69921875" style="72" hidden="1" customWidth="1"/>
    <col min="55" max="55" width="8.5" style="72" hidden="1" customWidth="1"/>
    <col min="56" max="56" width="8.296875" style="72" hidden="1" customWidth="1"/>
    <col min="57" max="57" width="8.5" style="72" hidden="1" customWidth="1"/>
    <col min="58" max="60" width="8.3984375" style="72" hidden="1" customWidth="1"/>
    <col min="61" max="63" width="8.5" style="72" hidden="1" customWidth="1"/>
    <col min="64" max="64" width="17.3984375" style="72" hidden="1" customWidth="1"/>
    <col min="65" max="68" width="8.5" style="72" hidden="1" customWidth="1"/>
    <col min="69" max="70" width="8.3984375" style="72" hidden="1" customWidth="1"/>
    <col min="71" max="90" width="8.5" style="72" hidden="1" customWidth="1"/>
    <col min="91" max="91" width="11.5" style="72" hidden="1" customWidth="1"/>
    <col min="92" max="94" width="8.5" style="72" hidden="1" customWidth="1"/>
    <col min="95" max="95" width="8.3984375" style="72" hidden="1" customWidth="1"/>
    <col min="96" max="96" width="11.3984375" style="72" hidden="1" customWidth="1"/>
    <col min="97" max="97" width="8.5" style="72" hidden="1" customWidth="1"/>
    <col min="98" max="98" width="8.19921875" style="72" hidden="1" customWidth="1"/>
    <col min="99" max="100" width="8.3984375" style="72" hidden="1" customWidth="1"/>
    <col min="101" max="102" width="8.5" style="72" hidden="1" customWidth="1"/>
    <col min="103" max="103" width="8.8984375" style="72" hidden="1" customWidth="1"/>
    <col min="104" max="109" width="8.5" style="72" hidden="1" customWidth="1"/>
    <col min="110" max="111" width="8.3984375" style="72" hidden="1" customWidth="1"/>
    <col min="112" max="114" width="8.5" style="72" hidden="1" customWidth="1"/>
    <col min="115" max="116" width="8.3984375" style="72" hidden="1" customWidth="1"/>
    <col min="117" max="117" width="8.5" style="72" hidden="1" customWidth="1"/>
    <col min="118" max="118" width="8.3984375" style="72" hidden="1" customWidth="1"/>
    <col min="119" max="119" width="10.8984375" style="72" hidden="1" customWidth="1"/>
    <col min="120" max="124" width="8.5" style="72" hidden="1" customWidth="1"/>
    <col min="125" max="125" width="9" style="72" hidden="1" customWidth="1"/>
    <col min="126" max="128" width="8.5" style="72" hidden="1" customWidth="1"/>
    <col min="129" max="129" width="8.3984375" style="72" hidden="1" customWidth="1"/>
    <col min="130" max="133" width="8.5" style="72" hidden="1" customWidth="1"/>
    <col min="134" max="134" width="10.59765625" style="72" hidden="1" customWidth="1"/>
    <col min="135" max="135" width="8.3984375" style="72" hidden="1" customWidth="1"/>
    <col min="136" max="138" width="8.5" style="72" hidden="1" customWidth="1"/>
    <col min="139" max="140" width="8.3984375" style="72" hidden="1" customWidth="1"/>
    <col min="141" max="145" width="8.5" style="72" hidden="1" customWidth="1"/>
    <col min="146" max="146" width="8.3984375" style="72" hidden="1" customWidth="1"/>
    <col min="147" max="148" width="8.5" style="72" hidden="1" customWidth="1"/>
    <col min="149" max="149" width="8.3984375" style="72" hidden="1" customWidth="1"/>
    <col min="150" max="151" width="8.5" style="72" hidden="1" customWidth="1"/>
    <col min="152" max="152" width="8.296875" style="72" hidden="1" customWidth="1"/>
    <col min="153" max="155" width="8.5" style="72" hidden="1" customWidth="1"/>
    <col min="156" max="156" width="8.3984375" style="72" hidden="1" customWidth="1"/>
    <col min="157" max="157" width="14.69921875" style="72" hidden="1" customWidth="1"/>
    <col min="158" max="158" width="8.3984375" style="72" hidden="1" customWidth="1"/>
    <col min="159" max="159" width="12.3984375" style="72" hidden="1" customWidth="1"/>
    <col min="160" max="161" width="8.5" style="72" hidden="1" customWidth="1"/>
    <col min="162" max="162" width="8.3984375" style="72" hidden="1" customWidth="1"/>
    <col min="163" max="164" width="8.5" style="72" hidden="1" customWidth="1"/>
    <col min="165" max="165" width="8" style="72" hidden="1" customWidth="1"/>
    <col min="166" max="166" width="8.5" style="72" hidden="1" customWidth="1"/>
    <col min="167" max="167" width="8.3984375" style="72" hidden="1" customWidth="1"/>
    <col min="168" max="169" width="8.5" style="72" hidden="1" customWidth="1"/>
    <col min="170" max="170" width="9" style="72" hidden="1" customWidth="1"/>
    <col min="171" max="171" width="8.19921875" style="72" hidden="1" customWidth="1"/>
    <col min="172" max="172" width="8.3984375" style="72" hidden="1" customWidth="1"/>
    <col min="173" max="173" width="8.5" style="72" hidden="1" customWidth="1"/>
    <col min="174" max="174" width="8.3984375" style="72" hidden="1" customWidth="1"/>
    <col min="175" max="175" width="8.5" style="72" hidden="1" customWidth="1"/>
    <col min="176" max="176" width="8.3984375" style="72" hidden="1" customWidth="1"/>
    <col min="177" max="177" width="8.296875" style="72" hidden="1" customWidth="1"/>
    <col min="178" max="179" width="8.5" style="72" hidden="1" customWidth="1"/>
    <col min="180" max="180" width="8.19921875" style="72" hidden="1" customWidth="1"/>
    <col min="181" max="181" width="8.3984375" style="72" hidden="1" customWidth="1"/>
    <col min="182" max="183" width="8.5" style="72" hidden="1" customWidth="1"/>
    <col min="184" max="184" width="11.8984375" style="72" hidden="1" customWidth="1"/>
    <col min="185" max="185" width="9.09765625" style="72" hidden="1" customWidth="1"/>
    <col min="186" max="186" width="8.5" style="72" hidden="1" customWidth="1"/>
    <col min="187" max="187" width="10.19921875" style="72" hidden="1" customWidth="1"/>
    <col min="188" max="190" width="8.5" style="72" hidden="1" customWidth="1"/>
    <col min="191" max="191" width="8.3984375" style="72" hidden="1" customWidth="1"/>
    <col min="192" max="192" width="8.5" style="72" hidden="1" customWidth="1"/>
    <col min="193" max="193" width="8.19921875" style="72" hidden="1" customWidth="1"/>
    <col min="194" max="194" width="8.3984375" style="72" hidden="1" customWidth="1"/>
    <col min="195" max="198" width="8.5" style="72" hidden="1" customWidth="1"/>
    <col min="199" max="201" width="8.3984375" style="72" hidden="1" customWidth="1"/>
    <col min="202" max="202" width="8.5" style="72" hidden="1" customWidth="1"/>
    <col min="203" max="206" width="8.3984375" style="72" hidden="1" customWidth="1"/>
    <col min="207" max="209" width="8.5" style="72" hidden="1" customWidth="1"/>
    <col min="210" max="210" width="8.09765625" style="72" hidden="1" customWidth="1"/>
    <col min="211" max="211" width="8.5" style="72" hidden="1" customWidth="1"/>
    <col min="212" max="213" width="8.3984375" style="72" hidden="1" customWidth="1"/>
    <col min="214" max="214" width="7.8984375" style="72" hidden="1" customWidth="1"/>
    <col min="215" max="216" width="8.5" style="72" hidden="1" customWidth="1"/>
    <col min="217" max="217" width="8.3984375" style="72" hidden="1" customWidth="1"/>
    <col min="218" max="219" width="8.5" style="72" hidden="1" customWidth="1"/>
    <col min="220" max="220" width="8.3984375" style="72" hidden="1" customWidth="1"/>
    <col min="221" max="221" width="8.19921875" style="72" hidden="1" customWidth="1"/>
    <col min="222" max="222" width="8.3984375" style="72" hidden="1" customWidth="1"/>
    <col min="223" max="224" width="8.5" style="72" hidden="1" customWidth="1"/>
    <col min="225" max="225" width="8.3984375" style="72" hidden="1" customWidth="1"/>
    <col min="226" max="227" width="8.5" style="72" hidden="1" customWidth="1"/>
    <col min="228" max="231" width="8.3984375" style="72" hidden="1" customWidth="1"/>
    <col min="232" max="233" width="8.5" style="72" hidden="1" customWidth="1"/>
    <col min="234" max="234" width="8.3984375" style="72" hidden="1" customWidth="1"/>
    <col min="235" max="235" width="8.296875" style="72" hidden="1" customWidth="1"/>
    <col min="236" max="236" width="8.3984375" style="72" hidden="1" customWidth="1"/>
    <col min="237" max="237" width="8.5" style="72" hidden="1" customWidth="1"/>
    <col min="238" max="238" width="8.296875" style="72" hidden="1" customWidth="1"/>
    <col min="239" max="242" width="8.3984375" style="72" hidden="1" customWidth="1"/>
    <col min="243" max="243" width="10.09765625" style="72" hidden="1" customWidth="1"/>
    <col min="244" max="244" width="8.3984375" style="72" hidden="1" customWidth="1"/>
    <col min="245" max="249" width="8.5" style="72" hidden="1" customWidth="1"/>
    <col min="250" max="250" width="8.3984375" style="72" hidden="1" customWidth="1"/>
    <col min="251" max="254" width="8.5" style="72" hidden="1" customWidth="1"/>
    <col min="255" max="256" width="8.3984375" style="72" hidden="1" customWidth="1"/>
    <col min="257" max="259" width="8.5" style="72" hidden="1" customWidth="1"/>
    <col min="260" max="261" width="8.3984375" style="72" hidden="1" customWidth="1"/>
    <col min="262" max="263" width="8.5" style="72" hidden="1" customWidth="1"/>
    <col min="264" max="264" width="8.296875" style="72" hidden="1" customWidth="1"/>
    <col min="265" max="265" width="8.5" style="72" hidden="1" customWidth="1"/>
    <col min="266" max="266" width="8.3984375" style="72" hidden="1" customWidth="1"/>
    <col min="267" max="267" width="8.5" style="72" hidden="1" customWidth="1"/>
    <col min="268" max="268" width="8.8984375" style="72" hidden="1" customWidth="1"/>
    <col min="269" max="269" width="10.3984375" style="72" hidden="1" customWidth="1"/>
    <col min="270" max="270" width="8.5" style="72" hidden="1" customWidth="1"/>
    <col min="271" max="273" width="8.3984375" style="72" hidden="1" customWidth="1"/>
    <col min="274" max="276" width="8.5" style="72" hidden="1" customWidth="1"/>
    <col min="277" max="277" width="8.296875" style="72" hidden="1" customWidth="1"/>
    <col min="278" max="278" width="8.3984375" style="72" hidden="1" customWidth="1"/>
    <col min="279" max="282" width="8.5" style="72" hidden="1" customWidth="1"/>
    <col min="283" max="283" width="8.296875" style="72" hidden="1" customWidth="1"/>
    <col min="284" max="284" width="8.3984375" style="72" hidden="1" customWidth="1"/>
    <col min="285" max="286" width="8.296875" style="72" hidden="1" customWidth="1"/>
    <col min="287" max="288" width="8.3984375" style="72" hidden="1" customWidth="1"/>
    <col min="289" max="295" width="8.5" style="72" hidden="1" customWidth="1"/>
    <col min="296" max="296" width="8.09765625" style="72" hidden="1" customWidth="1"/>
    <col min="297" max="297" width="8.5" style="72" hidden="1" customWidth="1"/>
    <col min="298" max="298" width="7.8984375" style="72" hidden="1" customWidth="1"/>
    <col min="299" max="300" width="8.5" style="72" hidden="1" customWidth="1"/>
    <col min="301" max="304" width="8.296875" style="72" hidden="1" customWidth="1"/>
    <col min="305" max="308" width="8.19921875" style="72" hidden="1" customWidth="1"/>
    <col min="309" max="309" width="7.59765625" style="72" hidden="1" customWidth="1"/>
    <col min="310" max="310" width="8.3984375" style="72" hidden="1" customWidth="1"/>
    <col min="311" max="311" width="8.296875" style="72" hidden="1" customWidth="1"/>
    <col min="312" max="313" width="8.3984375" style="72" hidden="1" customWidth="1"/>
    <col min="314" max="314" width="8.5" style="72" hidden="1" customWidth="1"/>
    <col min="315" max="315" width="8.3984375" style="72" hidden="1" customWidth="1"/>
    <col min="316" max="316" width="8.5" style="72" hidden="1" customWidth="1"/>
    <col min="317" max="318" width="8.3984375" style="72" hidden="1" customWidth="1"/>
    <col min="319" max="319" width="8.5" style="72" hidden="1" customWidth="1"/>
    <col min="320" max="321" width="8.3984375" style="72" hidden="1" customWidth="1"/>
    <col min="322" max="324" width="8.5" style="72" hidden="1" customWidth="1"/>
    <col min="325" max="325" width="8.3984375" style="72" hidden="1" customWidth="1"/>
    <col min="326" max="329" width="8.5" style="72" hidden="1" customWidth="1"/>
    <col min="330" max="330" width="9.3984375" style="72" hidden="1" customWidth="1"/>
    <col min="331" max="334" width="8.5" style="72" hidden="1" customWidth="1"/>
    <col min="335" max="335" width="8.3984375" style="72" hidden="1" customWidth="1"/>
    <col min="336" max="336" width="8.5" style="72" hidden="1" customWidth="1"/>
    <col min="337" max="337" width="8.3984375" style="72" hidden="1" customWidth="1"/>
    <col min="338" max="338" width="6.5" style="72" hidden="1" customWidth="1"/>
    <col min="339" max="16384" width="8.5" style="72" hidden="1"/>
  </cols>
  <sheetData>
    <row r="1" spans="1:13" hidden="1" x14ac:dyDescent="0.2">
      <c r="A1" s="274" t="s">
        <v>1548</v>
      </c>
    </row>
    <row r="2" spans="1:13" ht="36" customHeight="1" x14ac:dyDescent="0.2">
      <c r="A2" s="199" t="s">
        <v>1577</v>
      </c>
      <c r="B2" s="199"/>
      <c r="C2" s="199"/>
      <c r="D2" s="199"/>
      <c r="E2" s="199"/>
      <c r="F2" s="199"/>
      <c r="G2" s="199"/>
      <c r="H2" s="199"/>
      <c r="I2" s="200"/>
      <c r="J2" s="200" t="str">
        <f>'Auto Responses'!$A$36</f>
        <v>Version 4.03</v>
      </c>
      <c r="K2" s="200"/>
      <c r="L2" s="200"/>
      <c r="M2" s="200"/>
    </row>
    <row r="3" spans="1:13" ht="22.5" customHeight="1" x14ac:dyDescent="0.2">
      <c r="A3" s="116"/>
      <c r="B3" s="116"/>
      <c r="C3" s="116"/>
      <c r="D3" s="116"/>
      <c r="E3" s="116"/>
      <c r="F3" s="116"/>
      <c r="G3" s="116"/>
      <c r="H3" s="116"/>
      <c r="I3" s="116"/>
      <c r="J3" s="116"/>
      <c r="K3" s="116"/>
      <c r="L3" s="116"/>
      <c r="M3" s="116"/>
    </row>
    <row r="4" spans="1:13" ht="36" customHeight="1" x14ac:dyDescent="0.2">
      <c r="A4" s="117" t="s">
        <v>1493</v>
      </c>
      <c r="B4" s="118"/>
      <c r="C4" s="118"/>
      <c r="D4" s="118"/>
      <c r="E4" s="118"/>
      <c r="F4" s="118"/>
      <c r="G4" s="118"/>
      <c r="H4" s="118"/>
      <c r="I4" s="118"/>
      <c r="J4" s="118"/>
      <c r="K4" s="118"/>
      <c r="L4" s="118"/>
      <c r="M4" s="118"/>
    </row>
    <row r="5" spans="1:13" ht="19.5" customHeight="1" x14ac:dyDescent="0.2">
      <c r="A5" s="337" t="str">
        <f>HLOOKUP($A$4,'Auto Responses'!$H$2:$H$5,2,0)&amp;""</f>
        <v xml:space="preserve">1. The scorecard below reflects those questions marked as "Critical Importance" or those where the "Non-Negotiable" box was checked. </v>
      </c>
      <c r="B5" s="188"/>
      <c r="C5" s="188"/>
      <c r="D5" s="188"/>
      <c r="E5" s="188"/>
      <c r="F5" s="188"/>
      <c r="G5" s="188"/>
      <c r="H5" s="188"/>
      <c r="I5" s="188"/>
      <c r="J5" s="78"/>
      <c r="K5" s="78"/>
      <c r="L5" s="78"/>
      <c r="M5" s="78"/>
    </row>
    <row r="6" spans="1:13" s="271" customFormat="1" ht="19.5" customHeight="1" x14ac:dyDescent="0.2">
      <c r="A6" s="337" t="str">
        <f>HLOOKUP($A$4,'Auto Responses'!$H$2:$H$5,3,0)&amp;""</f>
        <v xml:space="preserve">2. Use these condensed, aggregated views to review those questions that pose the highest risk. </v>
      </c>
      <c r="B6" s="337"/>
      <c r="C6" s="337"/>
      <c r="D6" s="337"/>
      <c r="E6" s="337"/>
      <c r="F6" s="337"/>
      <c r="G6" s="337"/>
      <c r="H6" s="337"/>
      <c r="I6" s="337"/>
      <c r="J6" s="338"/>
      <c r="K6" s="338"/>
      <c r="L6" s="338"/>
      <c r="M6" s="338"/>
    </row>
    <row r="7" spans="1:13" ht="19.5" customHeight="1" x14ac:dyDescent="0.2">
      <c r="A7" s="337" t="str">
        <f>HLOOKUP($A$4,'Auto Responses'!$H$2:$H$5,4,0)&amp;""</f>
        <v>3. Changes cannot be made in this sheet. Please make changes in the appropriate "Evaluation" tab.</v>
      </c>
      <c r="B7" s="188"/>
      <c r="C7" s="188"/>
      <c r="D7" s="188"/>
      <c r="E7" s="188"/>
      <c r="F7" s="188"/>
      <c r="G7" s="188"/>
      <c r="H7" s="188"/>
      <c r="I7" s="188"/>
      <c r="J7" s="78"/>
      <c r="K7" s="78"/>
      <c r="L7" s="78"/>
      <c r="M7" s="78"/>
    </row>
    <row r="8" spans="1:13" ht="19.5" customHeight="1" thickBot="1" x14ac:dyDescent="0.25">
      <c r="A8" s="281" t="s">
        <v>1625</v>
      </c>
      <c r="B8" s="188"/>
      <c r="C8" s="188"/>
      <c r="D8" s="188"/>
      <c r="E8" s="188"/>
      <c r="F8" s="188"/>
      <c r="G8" s="188"/>
      <c r="H8" s="188"/>
      <c r="I8" s="188"/>
      <c r="J8" s="78"/>
      <c r="K8" s="78"/>
      <c r="L8" s="78"/>
      <c r="M8" s="78"/>
    </row>
    <row r="9" spans="1:13" s="107" customFormat="1" ht="25.5" customHeight="1" x14ac:dyDescent="0.2">
      <c r="A9" s="179" t="str">
        <f>'START HERE'!$B$13</f>
        <v>Solution Provider Name</v>
      </c>
      <c r="B9" s="161"/>
      <c r="C9" s="155" t="str">
        <f>VLOOKUP($A9,'START HERE'!$B$13:$C$21,2,0)&amp;""</f>
        <v/>
      </c>
      <c r="D9" s="156"/>
      <c r="E9" s="157"/>
      <c r="F9" s="108"/>
      <c r="G9" s="108"/>
      <c r="H9" s="113"/>
      <c r="I9" s="108"/>
      <c r="J9" s="108"/>
    </row>
    <row r="10" spans="1:13" s="107" customFormat="1" ht="25.5" customHeight="1" x14ac:dyDescent="0.2">
      <c r="A10" s="180" t="str">
        <f>'START HERE'!$B$16</f>
        <v>Solution Provider Contact Name</v>
      </c>
      <c r="B10" s="162"/>
      <c r="C10" s="154" t="str">
        <f>VLOOKUP($A10,'START HERE'!$B$13:$C$21,2,0)&amp;""</f>
        <v/>
      </c>
      <c r="D10" s="115"/>
      <c r="E10" s="158"/>
      <c r="F10" s="108"/>
      <c r="G10" s="108"/>
      <c r="H10" s="113"/>
      <c r="I10" s="108"/>
      <c r="J10" s="108"/>
    </row>
    <row r="11" spans="1:13" s="107" customFormat="1" ht="25.5" customHeight="1" x14ac:dyDescent="0.2">
      <c r="A11" s="180" t="str">
        <f>'START HERE'!$B$17</f>
        <v>Solution Provider Contact Title</v>
      </c>
      <c r="B11" s="162"/>
      <c r="C11" s="154" t="str">
        <f>VLOOKUP($A11,'START HERE'!$B$13:$C$21,2,0)&amp;""</f>
        <v/>
      </c>
      <c r="D11" s="115"/>
      <c r="E11" s="158"/>
      <c r="F11" s="108"/>
      <c r="G11" s="108"/>
      <c r="H11" s="113"/>
      <c r="I11" s="108"/>
      <c r="J11" s="108"/>
    </row>
    <row r="12" spans="1:13" s="107" customFormat="1" ht="25.5" customHeight="1" x14ac:dyDescent="0.2">
      <c r="A12" s="180" t="str">
        <f>'START HERE'!$B$18</f>
        <v>Solution Provider Contact Email</v>
      </c>
      <c r="B12" s="162"/>
      <c r="C12" s="154" t="str">
        <f>VLOOKUP($A12,'START HERE'!$B$13:$C$21,2,0)&amp;""</f>
        <v/>
      </c>
      <c r="D12" s="115"/>
      <c r="E12" s="158"/>
      <c r="F12" s="152"/>
      <c r="G12" s="153"/>
      <c r="H12" s="153"/>
      <c r="I12" s="153"/>
      <c r="J12" s="153"/>
    </row>
    <row r="13" spans="1:13" s="107" customFormat="1" ht="25.5" customHeight="1" x14ac:dyDescent="0.2">
      <c r="A13" s="180" t="str">
        <f>'START HERE'!$B$14</f>
        <v>Solution Name</v>
      </c>
      <c r="B13" s="162"/>
      <c r="C13" s="154" t="str">
        <f>VLOOKUP($A13,'START HERE'!$B$13:$C$21,2,0)&amp;""</f>
        <v/>
      </c>
      <c r="D13" s="115"/>
      <c r="E13" s="158"/>
      <c r="F13" s="152"/>
      <c r="G13" s="153"/>
      <c r="H13" s="153"/>
      <c r="I13" s="153"/>
      <c r="J13" s="153"/>
    </row>
    <row r="14" spans="1:13" s="107" customFormat="1" ht="25.5" customHeight="1" x14ac:dyDescent="0.2">
      <c r="A14" s="180" t="str">
        <f>'START HERE'!$B$15</f>
        <v>Solution Description</v>
      </c>
      <c r="B14" s="162"/>
      <c r="C14" s="154" t="str">
        <f>VLOOKUP($A14,'START HERE'!$B$13:$C$21,2,0)&amp;""</f>
        <v/>
      </c>
      <c r="D14" s="115"/>
      <c r="E14" s="158"/>
      <c r="F14" s="152"/>
      <c r="G14" s="153"/>
      <c r="H14" s="153"/>
      <c r="I14" s="153"/>
      <c r="J14" s="153"/>
    </row>
    <row r="15" spans="1:13" s="107" customFormat="1" ht="25.5" customHeight="1" thickBot="1" x14ac:dyDescent="0.25">
      <c r="A15" s="181" t="s">
        <v>1010</v>
      </c>
      <c r="B15" s="163"/>
      <c r="C15" s="294">
        <f>'START HERE'!$C$3</f>
        <v>0</v>
      </c>
      <c r="D15" s="159"/>
      <c r="E15" s="160"/>
      <c r="F15" s="152"/>
      <c r="G15" s="153"/>
      <c r="H15" s="153"/>
      <c r="I15" s="153"/>
      <c r="J15" s="153"/>
    </row>
    <row r="16" spans="1:13" x14ac:dyDescent="0.2">
      <c r="A16" s="68" t="s">
        <v>1011</v>
      </c>
      <c r="C16" s="296"/>
    </row>
    <row r="17" spans="1:338" s="105" customFormat="1" ht="24" customHeight="1" thickBot="1" x14ac:dyDescent="0.25">
      <c r="A17" s="106"/>
      <c r="B17" s="106"/>
      <c r="C17" s="106"/>
    </row>
    <row r="18" spans="1:338" ht="37.35" customHeight="1" thickBot="1" x14ac:dyDescent="0.25">
      <c r="B18" s="101" t="s">
        <v>1009</v>
      </c>
      <c r="C18" s="129" t="s">
        <v>1027</v>
      </c>
      <c r="D18" s="100" t="s">
        <v>1612</v>
      </c>
      <c r="E18" s="128" t="s">
        <v>1008</v>
      </c>
      <c r="F18" s="104" t="s">
        <v>1007</v>
      </c>
    </row>
    <row r="19" spans="1:338" s="102" customFormat="1" ht="37.35" customHeight="1" thickBot="1" x14ac:dyDescent="0.25">
      <c r="B19" s="132" t="s">
        <v>1026</v>
      </c>
      <c r="C19" s="133">
        <f>SUM('(backend scoring)'!$Q$3:$Q$333)</f>
        <v>0</v>
      </c>
      <c r="D19" s="134">
        <f>SUMIF('(backend scoring)'!$Q$3:$Q$333,1,'(backend scoring)'!$O$3:$O$333)</f>
        <v>0</v>
      </c>
      <c r="E19" s="134">
        <f>SUMIF('(backend scoring)'!$Q$3:$Q$333,1,'(backend scoring)'!$P$3:$P$333)</f>
        <v>0</v>
      </c>
      <c r="F19" s="135" t="str">
        <f>IF(D19=0,"N/A",E19/D19)</f>
        <v>N/A</v>
      </c>
    </row>
    <row r="20" spans="1:338" s="102" customFormat="1" ht="37.35" customHeight="1" thickBot="1" x14ac:dyDescent="0.25">
      <c r="B20" s="132" t="s">
        <v>1623</v>
      </c>
      <c r="C20" s="133">
        <f>SUM('(backend scoring)'!$T$3:$T$333)</f>
        <v>90</v>
      </c>
      <c r="D20" s="134">
        <f>SUMIF('(backend scoring)'!$N$3:$N$333,1,'(backend scoring)'!$O$3:$O$333)</f>
        <v>1760</v>
      </c>
      <c r="E20" s="134">
        <f>SUMIF('(backend scoring)'!$N$3:$N$333,1,'(backend scoring)'!$P$3:$P$333)</f>
        <v>0</v>
      </c>
      <c r="F20" s="135">
        <f>IF(D20=0,"N/A",E20/D20)</f>
        <v>0</v>
      </c>
      <c r="G20" s="272" t="s">
        <v>1545</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75"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339" t="s">
        <v>1624</v>
      </c>
      <c r="B23" s="186"/>
      <c r="C23" s="186"/>
      <c r="D23" s="186"/>
      <c r="E23" s="186"/>
      <c r="F23" s="187"/>
      <c r="G23" s="189"/>
      <c r="H23" s="339" t="s">
        <v>1039</v>
      </c>
      <c r="I23" s="186"/>
      <c r="J23" s="186"/>
      <c r="K23" s="186"/>
      <c r="L23" s="186"/>
      <c r="M23" s="187"/>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73"/>
      <c r="B24" s="231" t="s">
        <v>1017</v>
      </c>
      <c r="C24" s="231" t="s">
        <v>1</v>
      </c>
      <c r="D24" s="231" t="s">
        <v>1597</v>
      </c>
      <c r="E24" s="231" t="s">
        <v>72</v>
      </c>
      <c r="F24" s="232" t="s">
        <v>911</v>
      </c>
      <c r="G24" s="229"/>
      <c r="H24" s="173"/>
      <c r="I24" s="231" t="s">
        <v>1017</v>
      </c>
      <c r="J24" s="231" t="s">
        <v>1</v>
      </c>
      <c r="K24" s="231" t="s">
        <v>1597</v>
      </c>
      <c r="L24" s="231" t="s">
        <v>72</v>
      </c>
      <c r="M24" s="232" t="s">
        <v>911</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33">
        <v>1</v>
      </c>
      <c r="B25" s="233" t="str">
        <f>_xlfn.XLOOKUP($A25,'(backend scoring)'!$V$2:$V$333,'(backend scoring)'!$A$2:$A$333,"")</f>
        <v>COMP-01</v>
      </c>
      <c r="C25" s="233" t="str">
        <f>IFERROR(VLOOKUP($B25,'Institution Evaluation'!$A$55:$E$346,2,0),IFERROR(VLOOKUP($B25,'Privacy Analyst Evaluation'!$A$46:$E$120,2,0),""))&amp;""</f>
        <v>Do you have a dedicated software and system development team(s) (e.g., customer support, implementation, product management, etc.)?*</v>
      </c>
      <c r="D25" s="233" t="str">
        <f>IFERROR(VLOOKUP($B25,'Institution Evaluation'!$A$55:$E$346,3,0),IFERROR(VLOOKUP($B25,'Privacy Analyst Evaluation'!$A$46:$E$120,3,0),""))&amp;""</f>
        <v/>
      </c>
      <c r="E25" s="233" t="str">
        <f>IFERROR(VLOOKUP($B25,'Institution Evaluation'!$A$55:$E$346,4,0),IFERROR(VLOOKUP($B25,'Privacy Analyst Evaluation'!$A$46:$E$120,4,0),""))&amp;""</f>
        <v/>
      </c>
      <c r="F25" s="233" t="str">
        <f>IFERROR(VLOOKUP($B25,'Institution Evaluation'!$A$55:$E$346,5,0),IFERROR(VLOOKUP($B25,'Privacy Analyst Evaluation'!$A$46:$E$120,5,0),""))&amp;""</f>
        <v/>
      </c>
      <c r="G25" s="234"/>
      <c r="H25" s="233">
        <v>1</v>
      </c>
      <c r="I25" s="233" t="str">
        <f>_xlfn.XLOOKUP($H25,'(backend scoring)'!$S$2:$S$333,'(backend scoring)'!$A$2:$A$333,"")</f>
        <v/>
      </c>
      <c r="J25" s="233" t="str">
        <f>IFERROR(VLOOKUP($I25,'Institution Evaluation'!$A$55:$E$346,2,0),IFERROR(VLOOKUP($I25,'Privacy Analyst Evaluation'!$A$46:$E$120,2,0),""))&amp;""</f>
        <v/>
      </c>
      <c r="K25" s="233" t="str">
        <f>IFERROR(VLOOKUP($I25,'Institution Evaluation'!$A$55:$E$346,3,0),IFERROR(VLOOKUP($I25,'Privacy Analyst Evaluation'!$A$46:$E$120,3,0),""))&amp;""</f>
        <v/>
      </c>
      <c r="L25" s="233" t="str">
        <f>IFERROR(VLOOKUP($I25,'Institution Evaluation'!$A$55:$E$346,4,0),IFERROR(VLOOKUP($I25,'Privacy Analyst Evaluation'!$A$46:$E$120,4,0),""))&amp;""</f>
        <v/>
      </c>
      <c r="M25" s="233" t="str">
        <f>IFERROR(VLOOKUP($I25,'Institution Evaluation'!$A$55:$E$346,5,0),IFERROR(VLOOKUP($I25,'Privacy Analyst Evaluation'!$A$46:$E$120,5,0),""))&amp;""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33">
        <f>IFERROR(IF($A25+1&gt;'(backend scoring)'!$T$335,"",$A25+1),"")</f>
        <v>2</v>
      </c>
      <c r="B26" s="233" t="str">
        <f>_xlfn.XLOOKUP($A26,'(backend scoring)'!$V$2:$V$333,'(backend scoring)'!$A$2:$A$333,"")</f>
        <v>DOCU-01</v>
      </c>
      <c r="C26" s="233" t="str">
        <f>IFERROR(VLOOKUP($B26,'Institution Evaluation'!$A$55:$E$346,2,0),IFERROR(VLOOKUP($B26,'Privacy Analyst Evaluation'!$A$46:$E$120,2,0),""))&amp;""</f>
        <v>Do you have a well-documented business continuity plan (BCP), with a clear owner, that is tested annually?*</v>
      </c>
      <c r="D26" s="233" t="str">
        <f>IFERROR(VLOOKUP($B26,'Institution Evaluation'!$A$55:$E$346,3,0),IFERROR(VLOOKUP($B26,'Privacy Analyst Evaluation'!$A$46:$E$120,3,0),""))&amp;""</f>
        <v/>
      </c>
      <c r="E26" s="233" t="str">
        <f>IFERROR(VLOOKUP($B26,'Institution Evaluation'!$A$55:$E$346,4,0),IFERROR(VLOOKUP($B26,'Privacy Analyst Evaluation'!$A$46:$E$120,4,0),""))&amp;""</f>
        <v/>
      </c>
      <c r="F26" s="233" t="str">
        <f>IFERROR(VLOOKUP($B26,'Institution Evaluation'!$A$55:$E$346,5,0),IFERROR(VLOOKUP($B26,'Privacy Analyst Evaluation'!$A$46:$E$120,5,0),""))&amp;""</f>
        <v/>
      </c>
      <c r="G26" s="234"/>
      <c r="H26" s="233" t="str">
        <f>IFERROR(IF($H25+1&gt;'(backend scoring)'!$Q$335,"",$H25+1),"")</f>
        <v/>
      </c>
      <c r="I26" s="233" t="str">
        <f>_xlfn.XLOOKUP($H26,'(backend scoring)'!$S$2:$S$333,'(backend scoring)'!$A$2:$A$333,"")</f>
        <v/>
      </c>
      <c r="J26" s="233" t="str">
        <f>IFERROR(VLOOKUP($I26,'Institution Evaluation'!$A$55:$E$346,2,0),IFERROR(VLOOKUP($I26,'Privacy Analyst Evaluation'!$A$46:$E$120,2,0),""))</f>
        <v/>
      </c>
      <c r="K26" s="233" t="str">
        <f>IFERROR(VLOOKUP($I26,'Institution Evaluation'!$A$55:$E$346,3,0),IFERROR(VLOOKUP($I26,'Privacy Analyst Evaluation'!$A$46:$E$120,3,0),""))&amp;""</f>
        <v/>
      </c>
      <c r="L26" s="233" t="str">
        <f>IFERROR(VLOOKUP($I26,'Institution Evaluation'!$A$55:$E$346,4,0),IFERROR(VLOOKUP($I26,'Privacy Analyst Evaluation'!$A$46:$E$120,4,0),""))&amp;""</f>
        <v/>
      </c>
      <c r="M26" s="233" t="str">
        <f>IFERROR(VLOOKUP($I26,'Institution Evaluation'!$A$55:$E$346,5,0),IFERROR(VLOOKUP($I26,'Privacy Analyst Evaluation'!$A$46:$E$120,5,0),""))&amp;""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33">
        <f>IFERROR(IF($A26+1&gt;'(backend scoring)'!$T$335,"",$A26+1),"")</f>
        <v>3</v>
      </c>
      <c r="B27" s="233" t="str">
        <f>_xlfn.XLOOKUP($A27,'(backend scoring)'!$V$2:$V$333,'(backend scoring)'!$A$2:$A$333,"")</f>
        <v>DOCU-02</v>
      </c>
      <c r="C27" s="233" t="str">
        <f>IFERROR(VLOOKUP($B27,'Institution Evaluation'!$A$55:$E$346,2,0),IFERROR(VLOOKUP($B27,'Privacy Analyst Evaluation'!$A$46:$E$120,2,0),""))&amp;""</f>
        <v>Do you have a well-documented disaster recovery plan (DRP), with a clear owner, that is tested annually?*</v>
      </c>
      <c r="D27" s="233" t="str">
        <f>IFERROR(VLOOKUP($B27,'Institution Evaluation'!$A$55:$E$346,3,0),IFERROR(VLOOKUP($B27,'Privacy Analyst Evaluation'!$A$46:$E$120,3,0),""))&amp;""</f>
        <v/>
      </c>
      <c r="E27" s="233" t="str">
        <f>IFERROR(VLOOKUP($B27,'Institution Evaluation'!$A$55:$E$346,4,0),IFERROR(VLOOKUP($B27,'Privacy Analyst Evaluation'!$A$46:$E$120,4,0),""))&amp;""</f>
        <v/>
      </c>
      <c r="F27" s="233" t="str">
        <f>IFERROR(VLOOKUP($B27,'Institution Evaluation'!$A$55:$E$346,5,0),IFERROR(VLOOKUP($B27,'Privacy Analyst Evaluation'!$A$46:$E$120,5,0),""))&amp;""</f>
        <v/>
      </c>
      <c r="G27" s="234"/>
      <c r="H27" s="233" t="str">
        <f>IFERROR(IF($H26+1&gt;'(backend scoring)'!$Q$335,"",$H26+1),"")</f>
        <v/>
      </c>
      <c r="I27" s="233" t="str">
        <f>_xlfn.XLOOKUP($H27,'(backend scoring)'!$S$2:$S$333,'(backend scoring)'!$A$2:$A$333,"")</f>
        <v/>
      </c>
      <c r="J27" s="233" t="str">
        <f>IFERROR(VLOOKUP($I27,'Institution Evaluation'!$A$55:$E$346,2,0),IFERROR(VLOOKUP($I27,'Privacy Analyst Evaluation'!$A$46:$E$120,2,0),""))</f>
        <v/>
      </c>
      <c r="K27" s="233" t="str">
        <f>IFERROR(VLOOKUP($I27,'Institution Evaluation'!$A$55:$E$346,3,0),IFERROR(VLOOKUP($I27,'Privacy Analyst Evaluation'!$A$46:$E$120,3,0),""))&amp;""</f>
        <v/>
      </c>
      <c r="L27" s="233" t="str">
        <f>IFERROR(VLOOKUP($I27,'Institution Evaluation'!$A$55:$E$346,4,0),IFERROR(VLOOKUP($I27,'Privacy Analyst Evaluation'!$A$46:$E$120,4,0),""))&amp;""</f>
        <v/>
      </c>
      <c r="M27" s="233" t="str">
        <f>IFERROR(VLOOKUP($I27,'Institution Evaluation'!$A$55:$E$346,5,0),IFERROR(VLOOKUP($I27,'Privacy Analyst Evaluation'!$A$46:$E$120,5,0),""))&amp;""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2">
      <c r="A28" s="233">
        <f>IFERROR(IF($A27+1&gt;'(backend scoring)'!$T$335,"",$A27+1),"")</f>
        <v>4</v>
      </c>
      <c r="B28" s="233" t="str">
        <f>_xlfn.XLOOKUP($A28,'(backend scoring)'!$V$2:$V$333,'(backend scoring)'!$A$2:$A$333,"")</f>
        <v>ITAC-06</v>
      </c>
      <c r="C28" s="233" t="str">
        <f>IFERROR(VLOOKUP($B28,'Institution Evaluation'!$A$55:$E$346,2,0),IFERROR(VLOOKUP($B28,'Privacy Analyst Evaluation'!$A$46:$E$120,2,0),""))&amp;""</f>
        <v>Has a VPAT or ACR been created or updated for the solution and version under consideration within the past 12 months?*</v>
      </c>
      <c r="D28" s="233" t="str">
        <f>IFERROR(VLOOKUP($B28,'Institution Evaluation'!$A$55:$E$346,3,0),IFERROR(VLOOKUP($B28,'Privacy Analyst Evaluation'!$A$46:$E$120,3,0),""))&amp;""</f>
        <v/>
      </c>
      <c r="E28" s="233" t="str">
        <f>IFERROR(VLOOKUP($B28,'Institution Evaluation'!$A$55:$E$346,4,0),IFERROR(VLOOKUP($B28,'Privacy Analyst Evaluation'!$A$46:$E$120,4,0),""))&amp;""</f>
        <v/>
      </c>
      <c r="F28" s="233" t="str">
        <f>IFERROR(VLOOKUP($B28,'Institution Evaluation'!$A$55:$E$346,5,0),IFERROR(VLOOKUP($B28,'Privacy Analyst Evaluation'!$A$46:$E$120,5,0),""))&amp;""</f>
        <v/>
      </c>
      <c r="G28" s="234"/>
      <c r="H28" s="233" t="str">
        <f>IFERROR(IF($H27+1&gt;'(backend scoring)'!$Q$335,"",$H27+1),"")</f>
        <v/>
      </c>
      <c r="I28" s="233" t="str">
        <f>_xlfn.XLOOKUP($H28,'(backend scoring)'!$S$2:$S$333,'(backend scoring)'!$A$2:$A$333,"")</f>
        <v/>
      </c>
      <c r="J28" s="233" t="str">
        <f>IFERROR(VLOOKUP($I28,'Institution Evaluation'!$A$55:$E$346,2,0),IFERROR(VLOOKUP($I28,'Privacy Analyst Evaluation'!$A$46:$E$120,2,0),""))</f>
        <v/>
      </c>
      <c r="K28" s="233" t="str">
        <f>IFERROR(VLOOKUP($I28,'Institution Evaluation'!$A$55:$E$346,3,0),IFERROR(VLOOKUP($I28,'Privacy Analyst Evaluation'!$A$46:$E$120,3,0),""))&amp;""</f>
        <v/>
      </c>
      <c r="L28" s="233" t="str">
        <f>IFERROR(VLOOKUP($I28,'Institution Evaluation'!$A$55:$E$346,4,0),IFERROR(VLOOKUP($I28,'Privacy Analyst Evaluation'!$A$46:$E$120,4,0),""))&amp;""</f>
        <v/>
      </c>
      <c r="M28" s="233" t="str">
        <f>IFERROR(VLOOKUP($I28,'Institution Evaluation'!$A$55:$E$346,5,0),IFERROR(VLOOKUP($I28,'Privacy Analyst Evaluation'!$A$46:$E$120,5,0),""))&amp;""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2">
      <c r="A29" s="233">
        <f>IFERROR(IF($A28+1&gt;'(backend scoring)'!$T$335,"",$A28+1),"")</f>
        <v>5</v>
      </c>
      <c r="B29" s="233" t="str">
        <f>_xlfn.XLOOKUP($A29,'(backend scoring)'!$V$2:$V$333,'(backend scoring)'!$A$2:$A$333,"")</f>
        <v>ITAC-07</v>
      </c>
      <c r="C29" s="233" t="str">
        <f>IFERROR(VLOOKUP($B29,'Institution Evaluation'!$A$55:$E$346,2,0),IFERROR(VLOOKUP($B29,'Privacy Analyst Evaluation'!$A$46:$E$120,2,0),""))&amp;""</f>
        <v>Will your company agree to meet your stated accessibility standard or WCAG 2.1 AA as part of your contractual agreement for the solution?*</v>
      </c>
      <c r="D29" s="233" t="str">
        <f>IFERROR(VLOOKUP($B29,'Institution Evaluation'!$A$55:$E$346,3,0),IFERROR(VLOOKUP($B29,'Privacy Analyst Evaluation'!$A$46:$E$120,3,0),""))&amp;""</f>
        <v/>
      </c>
      <c r="E29" s="233" t="str">
        <f>IFERROR(VLOOKUP($B29,'Institution Evaluation'!$A$55:$E$346,4,0),IFERROR(VLOOKUP($B29,'Privacy Analyst Evaluation'!$A$46:$E$120,4,0),""))&amp;""</f>
        <v/>
      </c>
      <c r="F29" s="233" t="str">
        <f>IFERROR(VLOOKUP($B29,'Institution Evaluation'!$A$55:$E$346,5,0),IFERROR(VLOOKUP($B29,'Privacy Analyst Evaluation'!$A$46:$E$120,5,0),""))&amp;""</f>
        <v/>
      </c>
      <c r="G29" s="234"/>
      <c r="H29" s="233" t="str">
        <f>IFERROR(IF($H28+1&gt;'(backend scoring)'!$Q$335,"",$H28+1),"")</f>
        <v/>
      </c>
      <c r="I29" s="233" t="str">
        <f>_xlfn.XLOOKUP($H29,'(backend scoring)'!$S$2:$S$333,'(backend scoring)'!$A$2:$A$333,"")</f>
        <v/>
      </c>
      <c r="J29" s="233" t="str">
        <f>IFERROR(VLOOKUP($I29,'Institution Evaluation'!$A$55:$E$346,2,0),IFERROR(VLOOKUP($I29,'Privacy Analyst Evaluation'!$A$46:$E$120,2,0),""))</f>
        <v/>
      </c>
      <c r="K29" s="233" t="str">
        <f>IFERROR(VLOOKUP($I29,'Institution Evaluation'!$A$55:$E$346,3,0),IFERROR(VLOOKUP($I29,'Privacy Analyst Evaluation'!$A$46:$E$120,3,0),""))&amp;""</f>
        <v/>
      </c>
      <c r="L29" s="233" t="str">
        <f>IFERROR(VLOOKUP($I29,'Institution Evaluation'!$A$55:$E$346,4,0),IFERROR(VLOOKUP($I29,'Privacy Analyst Evaluation'!$A$46:$E$120,4,0),""))&amp;""</f>
        <v/>
      </c>
      <c r="M29" s="233" t="str">
        <f>IFERROR(VLOOKUP($I29,'Institution Evaluation'!$A$55:$E$346,5,0),IFERROR(VLOOKUP($I29,'Privacy Analyst Evaluation'!$A$46:$E$120,5,0),""))&amp;""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2">
      <c r="A30" s="233">
        <f>IFERROR(IF($A29+1&gt;'(backend scoring)'!$T$335,"",$A29+1),"")</f>
        <v>6</v>
      </c>
      <c r="B30" s="233" t="str">
        <f>_xlfn.XLOOKUP($A30,'(backend scoring)'!$V$2:$V$333,'(backend scoring)'!$A$2:$A$333,"")</f>
        <v>ITAC-08</v>
      </c>
      <c r="C30" s="233" t="str">
        <f>IFERROR(VLOOKUP($B30,'Institution Evaluation'!$A$55:$E$346,2,0),IFERROR(VLOOKUP($B30,'Privacy Analyst Evaluation'!$A$46:$E$120,2,0),""))&amp;""</f>
        <v>Does the solution substantially conform to WCAG 2.1 AA?*</v>
      </c>
      <c r="D30" s="233" t="str">
        <f>IFERROR(VLOOKUP($B30,'Institution Evaluation'!$A$55:$E$346,3,0),IFERROR(VLOOKUP($B30,'Privacy Analyst Evaluation'!$A$46:$E$120,3,0),""))&amp;""</f>
        <v/>
      </c>
      <c r="E30" s="233" t="str">
        <f>IFERROR(VLOOKUP($B30,'Institution Evaluation'!$A$55:$E$346,4,0),IFERROR(VLOOKUP($B30,'Privacy Analyst Evaluation'!$A$46:$E$120,4,0),""))&amp;""</f>
        <v/>
      </c>
      <c r="F30" s="233" t="str">
        <f>IFERROR(VLOOKUP($B30,'Institution Evaluation'!$A$55:$E$346,5,0),IFERROR(VLOOKUP($B30,'Privacy Analyst Evaluation'!$A$46:$E$120,5,0),""))&amp;""</f>
        <v/>
      </c>
      <c r="G30" s="234"/>
      <c r="H30" s="233" t="str">
        <f>IFERROR(IF($H29+1&gt;'(backend scoring)'!$Q$335,"",$H29+1),"")</f>
        <v/>
      </c>
      <c r="I30" s="233" t="str">
        <f>_xlfn.XLOOKUP($H30,'(backend scoring)'!$S$2:$S$333,'(backend scoring)'!$A$2:$A$333,"")</f>
        <v/>
      </c>
      <c r="J30" s="233" t="str">
        <f>IFERROR(VLOOKUP($I30,'Institution Evaluation'!$A$55:$E$346,2,0),IFERROR(VLOOKUP($I30,'Privacy Analyst Evaluation'!$A$46:$E$120,2,0),""))</f>
        <v/>
      </c>
      <c r="K30" s="233" t="str">
        <f>IFERROR(VLOOKUP($I30,'Institution Evaluation'!$A$55:$E$346,3,0),IFERROR(VLOOKUP($I30,'Privacy Analyst Evaluation'!$A$46:$E$120,3,0),""))&amp;""</f>
        <v/>
      </c>
      <c r="L30" s="233" t="str">
        <f>IFERROR(VLOOKUP($I30,'Institution Evaluation'!$A$55:$E$346,4,0),IFERROR(VLOOKUP($I30,'Privacy Analyst Evaluation'!$A$46:$E$120,4,0),""))&amp;""</f>
        <v/>
      </c>
      <c r="M30" s="233" t="str">
        <f>IFERROR(VLOOKUP($I30,'Institution Evaluation'!$A$55:$E$346,5,0),IFERROR(VLOOKUP($I30,'Privacy Analyst Evaluation'!$A$46:$E$120,5,0),""))&amp;""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0" x14ac:dyDescent="0.2">
      <c r="A31" s="233">
        <f>IFERROR(IF($A30+1&gt;'(backend scoring)'!$T$335,"",$A30+1),"")</f>
        <v>7</v>
      </c>
      <c r="B31" s="233" t="str">
        <f>_xlfn.XLOOKUP($A31,'(backend scoring)'!$V$2:$V$333,'(backend scoring)'!$A$2:$A$333,"")</f>
        <v>ITAC-09</v>
      </c>
      <c r="C31" s="233" t="str">
        <f>IFERROR(VLOOKUP($B31,'Institution Evaluation'!$A$55:$E$346,2,0),IFERROR(VLOOKUP($B31,'Privacy Analyst Evaluation'!$A$46:$E$120,2,0),""))&amp;""</f>
        <v>Do you have a documented and implemented process for reporting and tracking accessibility issues?*</v>
      </c>
      <c r="D31" s="233" t="str">
        <f>IFERROR(VLOOKUP($B31,'Institution Evaluation'!$A$55:$E$346,3,0),IFERROR(VLOOKUP($B31,'Privacy Analyst Evaluation'!$A$46:$E$120,3,0),""))&amp;""</f>
        <v/>
      </c>
      <c r="E31" s="233" t="str">
        <f>IFERROR(VLOOKUP($B31,'Institution Evaluation'!$A$55:$E$346,4,0),IFERROR(VLOOKUP($B31,'Privacy Analyst Evaluation'!$A$46:$E$120,4,0),""))&amp;""</f>
        <v/>
      </c>
      <c r="F31" s="233" t="str">
        <f>IFERROR(VLOOKUP($B31,'Institution Evaluation'!$A$55:$E$346,5,0),IFERROR(VLOOKUP($B31,'Privacy Analyst Evaluation'!$A$46:$E$120,5,0),""))&amp;""</f>
        <v/>
      </c>
      <c r="G31" s="234"/>
      <c r="H31" s="233" t="str">
        <f>IFERROR(IF($H30+1&gt;'(backend scoring)'!$Q$335,"",$H30+1),"")</f>
        <v/>
      </c>
      <c r="I31" s="233" t="str">
        <f>_xlfn.XLOOKUP($H31,'(backend scoring)'!$S$2:$S$333,'(backend scoring)'!$A$2:$A$333,"")</f>
        <v/>
      </c>
      <c r="J31" s="233" t="str">
        <f>IFERROR(VLOOKUP($I31,'Institution Evaluation'!$A$55:$E$346,2,0),IFERROR(VLOOKUP($I31,'Privacy Analyst Evaluation'!$A$46:$E$120,2,0),""))</f>
        <v/>
      </c>
      <c r="K31" s="233" t="str">
        <f>IFERROR(VLOOKUP($I31,'Institution Evaluation'!$A$55:$E$346,3,0),IFERROR(VLOOKUP($I31,'Privacy Analyst Evaluation'!$A$46:$E$120,3,0),""))&amp;""</f>
        <v/>
      </c>
      <c r="L31" s="233" t="str">
        <f>IFERROR(VLOOKUP($I31,'Institution Evaluation'!$A$55:$E$346,4,0),IFERROR(VLOOKUP($I31,'Privacy Analyst Evaluation'!$A$46:$E$120,4,0),""))&amp;""</f>
        <v/>
      </c>
      <c r="M31" s="233" t="str">
        <f>IFERROR(VLOOKUP($I31,'Institution Evaluation'!$A$55:$E$346,5,0),IFERROR(VLOOKUP($I31,'Privacy Analyst Evaluation'!$A$46:$E$120,5,0),""))&amp;""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0" x14ac:dyDescent="0.2">
      <c r="A32" s="233">
        <f>IFERROR(IF($A31+1&gt;'(backend scoring)'!$T$335,"",$A31+1),"")</f>
        <v>8</v>
      </c>
      <c r="B32" s="233" t="str">
        <f>_xlfn.XLOOKUP($A32,'(backend scoring)'!$V$2:$V$333,'(backend scoring)'!$A$2:$A$333,"")</f>
        <v>THRD-02</v>
      </c>
      <c r="C32" s="233" t="str">
        <f>IFERROR(VLOOKUP($B32,'Institution Evaluation'!$A$55:$E$346,2,0),IFERROR(VLOOKUP($B32,'Privacy Analyst Evaluation'!$A$46:$E$120,2,0),""))&amp;""</f>
        <v>Do you have contractual language in place with third parties governing access to institutional data?*</v>
      </c>
      <c r="D32" s="233" t="str">
        <f>IFERROR(VLOOKUP($B32,'Institution Evaluation'!$A$55:$E$346,3,0),IFERROR(VLOOKUP($B32,'Privacy Analyst Evaluation'!$A$46:$E$120,3,0),""))&amp;""</f>
        <v/>
      </c>
      <c r="E32" s="233" t="str">
        <f>IFERROR(VLOOKUP($B32,'Institution Evaluation'!$A$55:$E$346,4,0),IFERROR(VLOOKUP($B32,'Privacy Analyst Evaluation'!$A$46:$E$120,4,0),""))&amp;""</f>
        <v/>
      </c>
      <c r="F32" s="233" t="str">
        <f>IFERROR(VLOOKUP($B32,'Institution Evaluation'!$A$55:$E$346,5,0),IFERROR(VLOOKUP($B32,'Privacy Analyst Evaluation'!$A$46:$E$120,5,0),""))&amp;""</f>
        <v/>
      </c>
      <c r="G32" s="234"/>
      <c r="H32" s="233" t="str">
        <f>IFERROR(IF($H31+1&gt;'(backend scoring)'!$Q$335,"",$H31+1),"")</f>
        <v/>
      </c>
      <c r="I32" s="233" t="str">
        <f>_xlfn.XLOOKUP($H32,'(backend scoring)'!$S$2:$S$333,'(backend scoring)'!$A$2:$A$333,"")</f>
        <v/>
      </c>
      <c r="J32" s="233" t="str">
        <f>IFERROR(VLOOKUP($I32,'Institution Evaluation'!$A$55:$E$346,2,0),IFERROR(VLOOKUP($I32,'Privacy Analyst Evaluation'!$A$46:$E$120,2,0),""))</f>
        <v/>
      </c>
      <c r="K32" s="233" t="str">
        <f>IFERROR(VLOOKUP($I32,'Institution Evaluation'!$A$55:$E$346,3,0),IFERROR(VLOOKUP($I32,'Privacy Analyst Evaluation'!$A$46:$E$120,3,0),""))&amp;""</f>
        <v/>
      </c>
      <c r="L32" s="233" t="str">
        <f>IFERROR(VLOOKUP($I32,'Institution Evaluation'!$A$55:$E$346,4,0),IFERROR(VLOOKUP($I32,'Privacy Analyst Evaluation'!$A$46:$E$120,4,0),""))&amp;""</f>
        <v/>
      </c>
      <c r="M32" s="233" t="str">
        <f>IFERROR(VLOOKUP($I32,'Institution Evaluation'!$A$55:$E$346,5,0),IFERROR(VLOOKUP($I32,'Privacy Analyst Evaluation'!$A$46:$E$120,5,0),""))&amp;""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2">
      <c r="A33" s="233">
        <f>IFERROR(IF($A32+1&gt;'(backend scoring)'!$T$335,"",$A32+1),"")</f>
        <v>9</v>
      </c>
      <c r="B33" s="233" t="str">
        <f>_xlfn.XLOOKUP($A33,'(backend scoring)'!$V$2:$V$333,'(backend scoring)'!$A$2:$A$333,"")</f>
        <v>THRD-01</v>
      </c>
      <c r="C33" s="233" t="str">
        <f>IFERROR(VLOOKUP($B33,'Institution Evaluation'!$A$55:$E$346,2,0),IFERROR(VLOOKUP($B33,'Privacy Analyst Evaluation'!$A$46:$E$120,2,0),""))&amp;""</f>
        <v>Do you perform security assessments of third-party companies with which you share data (e.g., hosting providers, cloud services, PaaS, IaaS, SaaS)?*</v>
      </c>
      <c r="D33" s="233" t="str">
        <f>IFERROR(VLOOKUP($B33,'Institution Evaluation'!$A$55:$E$346,3,0),IFERROR(VLOOKUP($B33,'Privacy Analyst Evaluation'!$A$46:$E$120,3,0),""))&amp;""</f>
        <v/>
      </c>
      <c r="E33" s="233" t="str">
        <f>IFERROR(VLOOKUP($B33,'Institution Evaluation'!$A$55:$E$346,4,0),IFERROR(VLOOKUP($B33,'Privacy Analyst Evaluation'!$A$46:$E$120,4,0),""))&amp;""</f>
        <v/>
      </c>
      <c r="F33" s="233" t="str">
        <f>IFERROR(VLOOKUP($B33,'Institution Evaluation'!$A$55:$E$346,5,0),IFERROR(VLOOKUP($B33,'Privacy Analyst Evaluation'!$A$46:$E$120,5,0),""))&amp;""</f>
        <v/>
      </c>
      <c r="G33" s="234"/>
      <c r="H33" s="233" t="str">
        <f>IFERROR(IF($H32+1&gt;'(backend scoring)'!$Q$335,"",$H32+1),"")</f>
        <v/>
      </c>
      <c r="I33" s="233" t="str">
        <f>_xlfn.XLOOKUP($H33,'(backend scoring)'!$S$2:$S$333,'(backend scoring)'!$A$2:$A$333,"")</f>
        <v/>
      </c>
      <c r="J33" s="233" t="str">
        <f>IFERROR(VLOOKUP($I33,'Institution Evaluation'!$A$55:$E$346,2,0),IFERROR(VLOOKUP($I33,'Privacy Analyst Evaluation'!$A$46:$E$120,2,0),""))</f>
        <v/>
      </c>
      <c r="K33" s="233" t="str">
        <f>IFERROR(VLOOKUP($I33,'Institution Evaluation'!$A$55:$E$346,3,0),IFERROR(VLOOKUP($I33,'Privacy Analyst Evaluation'!$A$46:$E$120,3,0),""))&amp;""</f>
        <v/>
      </c>
      <c r="L33" s="233" t="str">
        <f>IFERROR(VLOOKUP($I33,'Institution Evaluation'!$A$55:$E$346,4,0),IFERROR(VLOOKUP($I33,'Privacy Analyst Evaluation'!$A$46:$E$120,4,0),""))&amp;""</f>
        <v/>
      </c>
      <c r="M33" s="233" t="str">
        <f>IFERROR(VLOOKUP($I33,'Institution Evaluation'!$A$55:$E$346,5,0),IFERROR(VLOOKUP($I33,'Privacy Analyst Evaluation'!$A$46:$E$120,5,0),""))&amp;""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2">
      <c r="A34" s="233">
        <f>IFERROR(IF($A33+1&gt;'(backend scoring)'!$T$335,"",$A33+1),"")</f>
        <v>10</v>
      </c>
      <c r="B34" s="233" t="str">
        <f>_xlfn.XLOOKUP($A34,'(backend scoring)'!$V$2:$V$333,'(backend scoring)'!$A$2:$A$333,"")</f>
        <v>THRD-03</v>
      </c>
      <c r="C34" s="233" t="str">
        <f>IFERROR(VLOOKUP($B34,'Institution Evaluation'!$A$55:$E$346,2,0),IFERROR(VLOOKUP($B34,'Privacy Analyst Evaluation'!$A$46:$E$120,2,0),""))&amp;""</f>
        <v>Do the contracts in place with these third parties address liability in the event of a data breach?*</v>
      </c>
      <c r="D34" s="233" t="str">
        <f>IFERROR(VLOOKUP($B34,'Institution Evaluation'!$A$55:$E$346,3,0),IFERROR(VLOOKUP($B34,'Privacy Analyst Evaluation'!$A$46:$E$120,3,0),""))&amp;""</f>
        <v/>
      </c>
      <c r="E34" s="233" t="str">
        <f>IFERROR(VLOOKUP($B34,'Institution Evaluation'!$A$55:$E$346,4,0),IFERROR(VLOOKUP($B34,'Privacy Analyst Evaluation'!$A$46:$E$120,4,0),""))&amp;""</f>
        <v/>
      </c>
      <c r="F34" s="233" t="str">
        <f>IFERROR(VLOOKUP($B34,'Institution Evaluation'!$A$55:$E$346,5,0),IFERROR(VLOOKUP($B34,'Privacy Analyst Evaluation'!$A$46:$E$120,5,0),""))&amp;""</f>
        <v/>
      </c>
      <c r="G34" s="234"/>
      <c r="H34" s="233" t="str">
        <f>IFERROR(IF($H33+1&gt;'(backend scoring)'!$Q$335,"",$H33+1),"")</f>
        <v/>
      </c>
      <c r="I34" s="233" t="str">
        <f>_xlfn.XLOOKUP($H34,'(backend scoring)'!$S$2:$S$333,'(backend scoring)'!$A$2:$A$333,"")</f>
        <v/>
      </c>
      <c r="J34" s="233" t="str">
        <f>IFERROR(VLOOKUP($I34,'Institution Evaluation'!$A$55:$E$346,2,0),IFERROR(VLOOKUP($I34,'Privacy Analyst Evaluation'!$A$46:$E$120,2,0),""))</f>
        <v/>
      </c>
      <c r="K34" s="233" t="str">
        <f>IFERROR(VLOOKUP($I34,'Institution Evaluation'!$A$55:$E$346,3,0),IFERROR(VLOOKUP($I34,'Privacy Analyst Evaluation'!$A$46:$E$120,3,0),""))&amp;""</f>
        <v/>
      </c>
      <c r="L34" s="233" t="str">
        <f>IFERROR(VLOOKUP($I34,'Institution Evaluation'!$A$55:$E$346,4,0),IFERROR(VLOOKUP($I34,'Privacy Analyst Evaluation'!$A$46:$E$120,4,0),""))&amp;""</f>
        <v/>
      </c>
      <c r="M34" s="233" t="str">
        <f>IFERROR(VLOOKUP($I34,'Institution Evaluation'!$A$55:$E$346,5,0),IFERROR(VLOOKUP($I34,'Privacy Analyst Evaluation'!$A$46:$E$120,5,0),""))&amp;""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45" x14ac:dyDescent="0.2">
      <c r="A35" s="233">
        <f>IFERROR(IF($A34+1&gt;'(backend scoring)'!$T$335,"",$A34+1),"")</f>
        <v>11</v>
      </c>
      <c r="B35" s="233" t="str">
        <f>_xlfn.XLOOKUP($A35,'(backend scoring)'!$V$2:$V$333,'(backend scoring)'!$A$2:$A$333,"")</f>
        <v>THRD-04</v>
      </c>
      <c r="C35" s="233" t="str">
        <f>IFERROR(VLOOKUP($B35,'Institution Evaluation'!$A$55:$E$346,2,0),IFERROR(VLOOKUP($B35,'Privacy Analyst Evaluation'!$A$46:$E$120,2,0),""))&amp;""</f>
        <v>Do you have an implemented third-party management strategy?*</v>
      </c>
      <c r="D35" s="233" t="str">
        <f>IFERROR(VLOOKUP($B35,'Institution Evaluation'!$A$55:$E$346,3,0),IFERROR(VLOOKUP($B35,'Privacy Analyst Evaluation'!$A$46:$E$120,3,0),""))&amp;""</f>
        <v/>
      </c>
      <c r="E35" s="233" t="str">
        <f>IFERROR(VLOOKUP($B35,'Institution Evaluation'!$A$55:$E$346,4,0),IFERROR(VLOOKUP($B35,'Privacy Analyst Evaluation'!$A$46:$E$120,4,0),""))&amp;""</f>
        <v/>
      </c>
      <c r="F35" s="233" t="str">
        <f>IFERROR(VLOOKUP($B35,'Institution Evaluation'!$A$55:$E$346,5,0),IFERROR(VLOOKUP($B35,'Privacy Analyst Evaluation'!$A$46:$E$120,5,0),""))&amp;""</f>
        <v/>
      </c>
      <c r="G35" s="234"/>
      <c r="H35" s="233" t="str">
        <f>IFERROR(IF($H34+1&gt;'(backend scoring)'!$Q$335,"",$H34+1),"")</f>
        <v/>
      </c>
      <c r="I35" s="233" t="str">
        <f>_xlfn.XLOOKUP($H35,'(backend scoring)'!$S$2:$S$333,'(backend scoring)'!$A$2:$A$333,"")</f>
        <v/>
      </c>
      <c r="J35" s="233" t="str">
        <f>IFERROR(VLOOKUP($I35,'Institution Evaluation'!$A$55:$E$346,2,0),IFERROR(VLOOKUP($I35,'Privacy Analyst Evaluation'!$A$46:$E$120,2,0),""))</f>
        <v/>
      </c>
      <c r="K35" s="233" t="str">
        <f>IFERROR(VLOOKUP($I35,'Institution Evaluation'!$A$55:$E$346,3,0),IFERROR(VLOOKUP($I35,'Privacy Analyst Evaluation'!$A$46:$E$120,3,0),""))&amp;""</f>
        <v/>
      </c>
      <c r="L35" s="233" t="str">
        <f>IFERROR(VLOOKUP($I35,'Institution Evaluation'!$A$55:$E$346,4,0),IFERROR(VLOOKUP($I35,'Privacy Analyst Evaluation'!$A$46:$E$120,4,0),""))&amp;""</f>
        <v/>
      </c>
      <c r="M35" s="233" t="str">
        <f>IFERROR(VLOOKUP($I35,'Institution Evaluation'!$A$55:$E$346,5,0),IFERROR(VLOOKUP($I35,'Privacy Analyst Evaluation'!$A$46:$E$120,5,0),""))&amp;""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2">
      <c r="A36" s="233">
        <f>IFERROR(IF($A35+1&gt;'(backend scoring)'!$T$335,"",$A35+1),"")</f>
        <v>12</v>
      </c>
      <c r="B36" s="233" t="str">
        <f>_xlfn.XLOOKUP($A36,'(backend scoring)'!$V$2:$V$333,'(backend scoring)'!$A$2:$A$333,"")</f>
        <v>CONS-01</v>
      </c>
      <c r="C36" s="233" t="str">
        <f>IFERROR(VLOOKUP($B36,'Institution Evaluation'!$A$55:$E$346,2,0),IFERROR(VLOOKUP($B36,'Privacy Analyst Evaluation'!$A$46:$E$120,2,0),""))&amp;""</f>
        <v>Will the consultant require access to the institution's network resources?*</v>
      </c>
      <c r="D36" s="233" t="str">
        <f>IFERROR(VLOOKUP($B36,'Institution Evaluation'!$A$55:$E$346,3,0),IFERROR(VLOOKUP($B36,'Privacy Analyst Evaluation'!$A$46:$E$120,3,0),""))&amp;""</f>
        <v/>
      </c>
      <c r="E36" s="233" t="str">
        <f>IFERROR(VLOOKUP($B36,'Institution Evaluation'!$A$55:$E$346,4,0),IFERROR(VLOOKUP($B36,'Privacy Analyst Evaluation'!$A$46:$E$120,4,0),""))&amp;""</f>
        <v/>
      </c>
      <c r="F36" s="233" t="str">
        <f>IFERROR(VLOOKUP($B36,'Institution Evaluation'!$A$55:$E$346,5,0),IFERROR(VLOOKUP($B36,'Privacy Analyst Evaluation'!$A$46:$E$120,5,0),""))&amp;""</f>
        <v/>
      </c>
      <c r="G36" s="234"/>
      <c r="H36" s="233" t="str">
        <f>IFERROR(IF($H35+1&gt;'(backend scoring)'!$Q$335,"",$H35+1),"")</f>
        <v/>
      </c>
      <c r="I36" s="233" t="str">
        <f>_xlfn.XLOOKUP($H36,'(backend scoring)'!$S$2:$S$333,'(backend scoring)'!$A$2:$A$333,"")</f>
        <v/>
      </c>
      <c r="J36" s="233" t="str">
        <f>IFERROR(VLOOKUP($I36,'Institution Evaluation'!$A$55:$E$346,2,0),IFERROR(VLOOKUP($I36,'Privacy Analyst Evaluation'!$A$46:$E$120,2,0),""))</f>
        <v/>
      </c>
      <c r="K36" s="233" t="str">
        <f>IFERROR(VLOOKUP($I36,'Institution Evaluation'!$A$55:$E$346,3,0),IFERROR(VLOOKUP($I36,'Privacy Analyst Evaluation'!$A$46:$E$120,3,0),""))&amp;""</f>
        <v/>
      </c>
      <c r="L36" s="233" t="str">
        <f>IFERROR(VLOOKUP($I36,'Institution Evaluation'!$A$55:$E$346,4,0),IFERROR(VLOOKUP($I36,'Privacy Analyst Evaluation'!$A$46:$E$120,4,0),""))&amp;""</f>
        <v/>
      </c>
      <c r="M36" s="233" t="str">
        <f>IFERROR(VLOOKUP($I36,'Institution Evaluation'!$A$55:$E$346,5,0),IFERROR(VLOOKUP($I36,'Privacy Analyst Evaluation'!$A$46:$E$120,5,0),""))&amp;""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2">
      <c r="A37" s="233">
        <f>IFERROR(IF($A36+1&gt;'(backend scoring)'!$T$335,"",$A36+1),"")</f>
        <v>13</v>
      </c>
      <c r="B37" s="233" t="str">
        <f>_xlfn.XLOOKUP($A37,'(backend scoring)'!$V$2:$V$333,'(backend scoring)'!$A$2:$A$333,"")</f>
        <v>CONS-02</v>
      </c>
      <c r="C37" s="233" t="str">
        <f>IFERROR(VLOOKUP($B37,'Institution Evaluation'!$A$55:$E$346,2,0),IFERROR(VLOOKUP($B37,'Privacy Analyst Evaluation'!$A$46:$E$120,2,0),""))&amp;""</f>
        <v>Has the consultant received training on (sensitive, HIPAA, PCI, etc.) data handling?*</v>
      </c>
      <c r="D37" s="233" t="str">
        <f>IFERROR(VLOOKUP($B37,'Institution Evaluation'!$A$55:$E$346,3,0),IFERROR(VLOOKUP($B37,'Privacy Analyst Evaluation'!$A$46:$E$120,3,0),""))&amp;""</f>
        <v/>
      </c>
      <c r="E37" s="233" t="str">
        <f>IFERROR(VLOOKUP($B37,'Institution Evaluation'!$A$55:$E$346,4,0),IFERROR(VLOOKUP($B37,'Privacy Analyst Evaluation'!$A$46:$E$120,4,0),""))&amp;""</f>
        <v/>
      </c>
      <c r="F37" s="233" t="str">
        <f>IFERROR(VLOOKUP($B37,'Institution Evaluation'!$A$55:$E$346,5,0),IFERROR(VLOOKUP($B37,'Privacy Analyst Evaluation'!$A$46:$E$120,5,0),""))&amp;""</f>
        <v/>
      </c>
      <c r="G37" s="234"/>
      <c r="H37" s="233" t="str">
        <f>IFERROR(IF($H36+1&gt;'(backend scoring)'!$Q$335,"",$H36+1),"")</f>
        <v/>
      </c>
      <c r="I37" s="233" t="str">
        <f>_xlfn.XLOOKUP($H37,'(backend scoring)'!$S$2:$S$333,'(backend scoring)'!$A$2:$A$333,"")</f>
        <v/>
      </c>
      <c r="J37" s="233" t="str">
        <f>IFERROR(VLOOKUP($I37,'Institution Evaluation'!$A$55:$E$346,2,0),IFERROR(VLOOKUP($I37,'Privacy Analyst Evaluation'!$A$46:$E$120,2,0),""))</f>
        <v/>
      </c>
      <c r="K37" s="233" t="str">
        <f>IFERROR(VLOOKUP($I37,'Institution Evaluation'!$A$55:$E$346,3,0),IFERROR(VLOOKUP($I37,'Privacy Analyst Evaluation'!$A$46:$E$120,3,0),""))&amp;""</f>
        <v/>
      </c>
      <c r="L37" s="233" t="str">
        <f>IFERROR(VLOOKUP($I37,'Institution Evaluation'!$A$55:$E$346,4,0),IFERROR(VLOOKUP($I37,'Privacy Analyst Evaluation'!$A$46:$E$120,4,0),""))&amp;""</f>
        <v/>
      </c>
      <c r="M37" s="233" t="str">
        <f>IFERROR(VLOOKUP($I37,'Institution Evaluation'!$A$55:$E$346,5,0),IFERROR(VLOOKUP($I37,'Privacy Analyst Evaluation'!$A$46:$E$120,5,0),""))&amp;""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33">
        <f>IFERROR(IF($A37+1&gt;'(backend scoring)'!$T$335,"",$A37+1),"")</f>
        <v>14</v>
      </c>
      <c r="B38" s="233" t="str">
        <f>_xlfn.XLOOKUP($A38,'(backend scoring)'!$V$2:$V$333,'(backend scoring)'!$A$2:$A$333,"")</f>
        <v>CONS-03</v>
      </c>
      <c r="C38" s="233" t="str">
        <f>IFERROR(VLOOKUP($B38,'Institution Evaluation'!$A$55:$E$346,2,0),IFERROR(VLOOKUP($B38,'Privacy Analyst Evaluation'!$A$46:$E$120,2,0),""))&amp;""</f>
        <v>Is the data encrypted (at rest) while in the consultant's possession?*</v>
      </c>
      <c r="D38" s="233" t="str">
        <f>IFERROR(VLOOKUP($B38,'Institution Evaluation'!$A$55:$E$346,3,0),IFERROR(VLOOKUP($B38,'Privacy Analyst Evaluation'!$A$46:$E$120,3,0),""))&amp;""</f>
        <v/>
      </c>
      <c r="E38" s="233" t="str">
        <f>IFERROR(VLOOKUP($B38,'Institution Evaluation'!$A$55:$E$346,4,0),IFERROR(VLOOKUP($B38,'Privacy Analyst Evaluation'!$A$46:$E$120,4,0),""))&amp;""</f>
        <v/>
      </c>
      <c r="F38" s="233" t="str">
        <f>IFERROR(VLOOKUP($B38,'Institution Evaluation'!$A$55:$E$346,5,0),IFERROR(VLOOKUP($B38,'Privacy Analyst Evaluation'!$A$46:$E$120,5,0),""))&amp;""</f>
        <v/>
      </c>
      <c r="G38" s="234"/>
      <c r="H38" s="233" t="str">
        <f>IFERROR(IF($H37+1&gt;'(backend scoring)'!$Q$335,"",$H37+1),"")</f>
        <v/>
      </c>
      <c r="I38" s="233" t="str">
        <f>_xlfn.XLOOKUP($H38,'(backend scoring)'!$S$2:$S$333,'(backend scoring)'!$A$2:$A$333,"")</f>
        <v/>
      </c>
      <c r="J38" s="233" t="str">
        <f>IFERROR(VLOOKUP($I38,'Institution Evaluation'!$A$55:$E$346,2,0),IFERROR(VLOOKUP($I38,'Privacy Analyst Evaluation'!$A$46:$E$120,2,0),""))</f>
        <v/>
      </c>
      <c r="K38" s="233" t="str">
        <f>IFERROR(VLOOKUP($I38,'Institution Evaluation'!$A$55:$E$346,3,0),IFERROR(VLOOKUP($I38,'Privacy Analyst Evaluation'!$A$46:$E$120,3,0),""))&amp;""</f>
        <v/>
      </c>
      <c r="L38" s="233" t="str">
        <f>IFERROR(VLOOKUP($I38,'Institution Evaluation'!$A$55:$E$346,4,0),IFERROR(VLOOKUP($I38,'Privacy Analyst Evaluation'!$A$46:$E$120,4,0),""))&amp;""</f>
        <v/>
      </c>
      <c r="M38" s="233" t="str">
        <f>IFERROR(VLOOKUP($I38,'Institution Evaluation'!$A$55:$E$346,5,0),IFERROR(VLOOKUP($I38,'Privacy Analyst Evaluation'!$A$46:$E$120,5,0),""))&amp;""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2">
      <c r="A39" s="233">
        <f>IFERROR(IF($A38+1&gt;'(backend scoring)'!$T$335,"",$A38+1),"")</f>
        <v>15</v>
      </c>
      <c r="B39" s="233" t="str">
        <f>_xlfn.XLOOKUP($A39,'(backend scoring)'!$V$2:$V$333,'(backend scoring)'!$A$2:$A$333,"")</f>
        <v>CONS-04</v>
      </c>
      <c r="C39" s="233" t="str">
        <f>IFERROR(VLOOKUP($B39,'Institution Evaluation'!$A$55:$E$346,2,0),IFERROR(VLOOKUP($B39,'Privacy Analyst Evaluation'!$A$46:$E$120,2,0),""))&amp;""</f>
        <v>Can access be restricted based on source IP address?*</v>
      </c>
      <c r="D39" s="233" t="str">
        <f>IFERROR(VLOOKUP($B39,'Institution Evaluation'!$A$55:$E$346,3,0),IFERROR(VLOOKUP($B39,'Privacy Analyst Evaluation'!$A$46:$E$120,3,0),""))&amp;""</f>
        <v/>
      </c>
      <c r="E39" s="233" t="str">
        <f>IFERROR(VLOOKUP($B39,'Institution Evaluation'!$A$55:$E$346,4,0),IFERROR(VLOOKUP($B39,'Privacy Analyst Evaluation'!$A$46:$E$120,4,0),""))&amp;""</f>
        <v/>
      </c>
      <c r="F39" s="233" t="str">
        <f>IFERROR(VLOOKUP($B39,'Institution Evaluation'!$A$55:$E$346,5,0),IFERROR(VLOOKUP($B39,'Privacy Analyst Evaluation'!$A$46:$E$120,5,0),""))&amp;""</f>
        <v/>
      </c>
      <c r="G39" s="234"/>
      <c r="H39" s="233" t="str">
        <f>IFERROR(IF($H38+1&gt;'(backend scoring)'!$Q$335,"",$H38+1),"")</f>
        <v/>
      </c>
      <c r="I39" s="233" t="str">
        <f>_xlfn.XLOOKUP($H39,'(backend scoring)'!$S$2:$S$333,'(backend scoring)'!$A$2:$A$333,"")</f>
        <v/>
      </c>
      <c r="J39" s="233" t="str">
        <f>IFERROR(VLOOKUP($I39,'Institution Evaluation'!$A$55:$E$346,2,0),IFERROR(VLOOKUP($I39,'Privacy Analyst Evaluation'!$A$46:$E$120,2,0),""))</f>
        <v/>
      </c>
      <c r="K39" s="233" t="str">
        <f>IFERROR(VLOOKUP($I39,'Institution Evaluation'!$A$55:$E$346,3,0),IFERROR(VLOOKUP($I39,'Privacy Analyst Evaluation'!$A$46:$E$120,3,0),""))&amp;""</f>
        <v/>
      </c>
      <c r="L39" s="233" t="str">
        <f>IFERROR(VLOOKUP($I39,'Institution Evaluation'!$A$55:$E$346,4,0),IFERROR(VLOOKUP($I39,'Privacy Analyst Evaluation'!$A$46:$E$120,4,0),""))&amp;""</f>
        <v/>
      </c>
      <c r="M39" s="233" t="str">
        <f>IFERROR(VLOOKUP($I39,'Institution Evaluation'!$A$55:$E$346,5,0),IFERROR(VLOOKUP($I39,'Privacy Analyst Evaluation'!$A$46:$E$120,5,0),""))&amp;""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5" x14ac:dyDescent="0.2">
      <c r="A40" s="233">
        <f>IFERROR(IF($A39+1&gt;'(backend scoring)'!$T$335,"",$A39+1),"")</f>
        <v>16</v>
      </c>
      <c r="B40" s="233" t="str">
        <f>_xlfn.XLOOKUP($A40,'(backend scoring)'!$V$2:$V$333,'(backend scoring)'!$A$2:$A$333,"")</f>
        <v>APPL-01</v>
      </c>
      <c r="C40" s="233" t="str">
        <f>IFERROR(VLOOKUP($B40,'Institution Evaluation'!$A$55:$E$346,2,0),IFERROR(VLOOKUP($B40,'Privacy Analyst Evaluation'!$A$46:$E$120,2,0),""))&amp;""</f>
        <v>Are access controls for institutional accounts based on structured rules, such as role-based access control (RBAC), attribute-based access control (ABAC), or policy-based access control (PBAC)?*</v>
      </c>
      <c r="D40" s="233" t="str">
        <f>IFERROR(VLOOKUP($B40,'Institution Evaluation'!$A$55:$E$346,3,0),IFERROR(VLOOKUP($B40,'Privacy Analyst Evaluation'!$A$46:$E$120,3,0),""))&amp;""</f>
        <v/>
      </c>
      <c r="E40" s="233" t="str">
        <f>IFERROR(VLOOKUP($B40,'Institution Evaluation'!$A$55:$E$346,4,0),IFERROR(VLOOKUP($B40,'Privacy Analyst Evaluation'!$A$46:$E$120,4,0),""))&amp;""</f>
        <v/>
      </c>
      <c r="F40" s="233" t="str">
        <f>IFERROR(VLOOKUP($B40,'Institution Evaluation'!$A$55:$E$346,5,0),IFERROR(VLOOKUP($B40,'Privacy Analyst Evaluation'!$A$46:$E$120,5,0),""))&amp;""</f>
        <v/>
      </c>
      <c r="G40" s="234"/>
      <c r="H40" s="233" t="str">
        <f>IFERROR(IF($H39+1&gt;'(backend scoring)'!$Q$335,"",$H39+1),"")</f>
        <v/>
      </c>
      <c r="I40" s="233" t="str">
        <f>_xlfn.XLOOKUP($H40,'(backend scoring)'!$S$2:$S$333,'(backend scoring)'!$A$2:$A$333,"")</f>
        <v/>
      </c>
      <c r="J40" s="233" t="str">
        <f>IFERROR(VLOOKUP($I40,'Institution Evaluation'!$A$55:$E$346,2,0),IFERROR(VLOOKUP($I40,'Privacy Analyst Evaluation'!$A$46:$E$120,2,0),""))</f>
        <v/>
      </c>
      <c r="K40" s="233" t="str">
        <f>IFERROR(VLOOKUP($I40,'Institution Evaluation'!$A$55:$E$346,3,0),IFERROR(VLOOKUP($I40,'Privacy Analyst Evaluation'!$A$46:$E$120,3,0),""))&amp;""</f>
        <v/>
      </c>
      <c r="L40" s="233" t="str">
        <f>IFERROR(VLOOKUP($I40,'Institution Evaluation'!$A$55:$E$346,4,0),IFERROR(VLOOKUP($I40,'Privacy Analyst Evaluation'!$A$46:$E$120,4,0),""))&amp;""</f>
        <v/>
      </c>
      <c r="M40" s="233" t="str">
        <f>IFERROR(VLOOKUP($I40,'Institution Evaluation'!$A$55:$E$346,5,0),IFERROR(VLOOKUP($I40,'Privacy Analyst Evaluation'!$A$46:$E$120,5,0),""))&amp;""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0" x14ac:dyDescent="0.2">
      <c r="A41" s="233">
        <f>IFERROR(IF($A40+1&gt;'(backend scoring)'!$T$335,"",$A40+1),"")</f>
        <v>17</v>
      </c>
      <c r="B41" s="233" t="str">
        <f>_xlfn.XLOOKUP($A41,'(backend scoring)'!$V$2:$V$333,'(backend scoring)'!$A$2:$A$333,"")</f>
        <v>APPL-02</v>
      </c>
      <c r="C41" s="233" t="str">
        <f>IFERROR(VLOOKUP($B41,'Institution Evaluation'!$A$55:$E$346,2,0),IFERROR(VLOOKUP($B41,'Privacy Analyst Evaluation'!$A$46:$E$120,2,0),""))&amp;""</f>
        <v>Are you using a web application firewall (WAF)?*</v>
      </c>
      <c r="D41" s="233" t="str">
        <f>IFERROR(VLOOKUP($B41,'Institution Evaluation'!$A$55:$E$346,3,0),IFERROR(VLOOKUP($B41,'Privacy Analyst Evaluation'!$A$46:$E$120,3,0),""))&amp;""</f>
        <v/>
      </c>
      <c r="E41" s="233" t="str">
        <f>IFERROR(VLOOKUP($B41,'Institution Evaluation'!$A$55:$E$346,4,0),IFERROR(VLOOKUP($B41,'Privacy Analyst Evaluation'!$A$46:$E$120,4,0),""))&amp;""</f>
        <v/>
      </c>
      <c r="F41" s="233" t="str">
        <f>IFERROR(VLOOKUP($B41,'Institution Evaluation'!$A$55:$E$346,5,0),IFERROR(VLOOKUP($B41,'Privacy Analyst Evaluation'!$A$46:$E$120,5,0),""))&amp;""</f>
        <v/>
      </c>
      <c r="G41" s="234"/>
      <c r="H41" s="233" t="str">
        <f>IFERROR(IF($H40+1&gt;'(backend scoring)'!$Q$335,"",$H40+1),"")</f>
        <v/>
      </c>
      <c r="I41" s="233" t="str">
        <f>_xlfn.XLOOKUP($H41,'(backend scoring)'!$S$2:$S$333,'(backend scoring)'!$A$2:$A$333,"")</f>
        <v/>
      </c>
      <c r="J41" s="233" t="str">
        <f>IFERROR(VLOOKUP($I41,'Institution Evaluation'!$A$55:$E$346,2,0),IFERROR(VLOOKUP($I41,'Privacy Analyst Evaluation'!$A$46:$E$120,2,0),""))</f>
        <v/>
      </c>
      <c r="K41" s="233" t="str">
        <f>IFERROR(VLOOKUP($I41,'Institution Evaluation'!$A$55:$E$346,3,0),IFERROR(VLOOKUP($I41,'Privacy Analyst Evaluation'!$A$46:$E$120,3,0),""))&amp;""</f>
        <v/>
      </c>
      <c r="L41" s="233" t="str">
        <f>IFERROR(VLOOKUP($I41,'Institution Evaluation'!$A$55:$E$346,4,0),IFERROR(VLOOKUP($I41,'Privacy Analyst Evaluation'!$A$46:$E$120,4,0),""))&amp;""</f>
        <v/>
      </c>
      <c r="M41" s="233" t="str">
        <f>IFERROR(VLOOKUP($I41,'Institution Evaluation'!$A$55:$E$346,5,0),IFERROR(VLOOKUP($I41,'Privacy Analyst Evaluation'!$A$46:$E$120,5,0),""))&amp;""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90" x14ac:dyDescent="0.2">
      <c r="A42" s="233">
        <f>IFERROR(IF($A41+1&gt;'(backend scoring)'!$T$335,"",$A41+1),"")</f>
        <v>18</v>
      </c>
      <c r="B42" s="233" t="str">
        <f>_xlfn.XLOOKUP($A42,'(backend scoring)'!$V$2:$V$333,'(backend scoring)'!$A$2:$A$333,"")</f>
        <v>APPL-03</v>
      </c>
      <c r="C42" s="233" t="str">
        <f>IFERROR(VLOOKUP($B42,'Institution Evaluation'!$A$55:$E$346,2,0),IFERROR(VLOOKUP($B42,'Privacy Analyst Evaluation'!$A$46:$E$120,2,0),""))&amp;""</f>
        <v>Are only currently supported operating system(s), software, and libraries leveraged by the system(s)/application(s) that will have access to institution's data?*</v>
      </c>
      <c r="D42" s="233" t="str">
        <f>IFERROR(VLOOKUP($B42,'Institution Evaluation'!$A$55:$E$346,3,0),IFERROR(VLOOKUP($B42,'Privacy Analyst Evaluation'!$A$46:$E$120,3,0),""))&amp;""</f>
        <v/>
      </c>
      <c r="E42" s="233" t="str">
        <f>IFERROR(VLOOKUP($B42,'Institution Evaluation'!$A$55:$E$346,4,0),IFERROR(VLOOKUP($B42,'Privacy Analyst Evaluation'!$A$46:$E$120,4,0),""))&amp;""</f>
        <v/>
      </c>
      <c r="F42" s="233" t="str">
        <f>IFERROR(VLOOKUP($B42,'Institution Evaluation'!$A$55:$E$346,5,0),IFERROR(VLOOKUP($B42,'Privacy Analyst Evaluation'!$A$46:$E$120,5,0),""))&amp;""</f>
        <v/>
      </c>
      <c r="G42" s="234"/>
      <c r="H42" s="233" t="str">
        <f>IFERROR(IF($H41+1&gt;'(backend scoring)'!$Q$335,"",$H41+1),"")</f>
        <v/>
      </c>
      <c r="I42" s="233" t="str">
        <f>_xlfn.XLOOKUP($H42,'(backend scoring)'!$S$2:$S$333,'(backend scoring)'!$A$2:$A$333,"")</f>
        <v/>
      </c>
      <c r="J42" s="233" t="str">
        <f>IFERROR(VLOOKUP($I42,'Institution Evaluation'!$A$55:$E$346,2,0),IFERROR(VLOOKUP($I42,'Privacy Analyst Evaluation'!$A$46:$E$120,2,0),""))</f>
        <v/>
      </c>
      <c r="K42" s="233" t="str">
        <f>IFERROR(VLOOKUP($I42,'Institution Evaluation'!$A$55:$E$346,3,0),IFERROR(VLOOKUP($I42,'Privacy Analyst Evaluation'!$A$46:$E$120,3,0),""))&amp;""</f>
        <v/>
      </c>
      <c r="L42" s="233" t="str">
        <f>IFERROR(VLOOKUP($I42,'Institution Evaluation'!$A$55:$E$346,4,0),IFERROR(VLOOKUP($I42,'Privacy Analyst Evaluation'!$A$46:$E$120,4,0),""))&amp;""</f>
        <v/>
      </c>
      <c r="M42" s="233" t="str">
        <f>IFERROR(VLOOKUP($I42,'Institution Evaluation'!$A$55:$E$346,5,0),IFERROR(VLOOKUP($I42,'Privacy Analyst Evaluation'!$A$46:$E$120,5,0),""))&amp;""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30" x14ac:dyDescent="0.2">
      <c r="A43" s="233">
        <f>IFERROR(IF($A42+1&gt;'(backend scoring)'!$T$335,"",$A42+1),"")</f>
        <v>19</v>
      </c>
      <c r="B43" s="233" t="str">
        <f>_xlfn.XLOOKUP($A43,'(backend scoring)'!$V$2:$V$333,'(backend scoring)'!$A$2:$A$333,"")</f>
        <v>APPL-04</v>
      </c>
      <c r="C43" s="233" t="str">
        <f>IFERROR(VLOOKUP($B43,'Institution Evaluation'!$A$55:$E$346,2,0),IFERROR(VLOOKUP($B43,'Privacy Analyst Evaluation'!$A$46:$E$120,2,0),""))&amp;""</f>
        <v>Does your application require access to location or GPS data?</v>
      </c>
      <c r="D43" s="233" t="str">
        <f>IFERROR(VLOOKUP($B43,'Institution Evaluation'!$A$55:$E$346,3,0),IFERROR(VLOOKUP($B43,'Privacy Analyst Evaluation'!$A$46:$E$120,3,0),""))&amp;""</f>
        <v/>
      </c>
      <c r="E43" s="233" t="str">
        <f>IFERROR(VLOOKUP($B43,'Institution Evaluation'!$A$55:$E$346,4,0),IFERROR(VLOOKUP($B43,'Privacy Analyst Evaluation'!$A$46:$E$120,4,0),""))&amp;""</f>
        <v/>
      </c>
      <c r="F43" s="233" t="str">
        <f>IFERROR(VLOOKUP($B43,'Institution Evaluation'!$A$55:$E$346,5,0),IFERROR(VLOOKUP($B43,'Privacy Analyst Evaluation'!$A$46:$E$120,5,0),""))&amp;""</f>
        <v/>
      </c>
      <c r="G43" s="234"/>
      <c r="H43" s="233" t="str">
        <f>IFERROR(IF($H42+1&gt;'(backend scoring)'!$Q$335,"",$H42+1),"")</f>
        <v/>
      </c>
      <c r="I43" s="233" t="str">
        <f>_xlfn.XLOOKUP($H43,'(backend scoring)'!$S$2:$S$333,'(backend scoring)'!$A$2:$A$333,"")</f>
        <v/>
      </c>
      <c r="J43" s="233" t="str">
        <f>IFERROR(VLOOKUP($I43,'Institution Evaluation'!$A$55:$E$346,2,0),IFERROR(VLOOKUP($I43,'Privacy Analyst Evaluation'!$A$46:$E$120,2,0),""))</f>
        <v/>
      </c>
      <c r="K43" s="233" t="str">
        <f>IFERROR(VLOOKUP($I43,'Institution Evaluation'!$A$55:$E$346,3,0),IFERROR(VLOOKUP($I43,'Privacy Analyst Evaluation'!$A$46:$E$120,3,0),""))&amp;""</f>
        <v/>
      </c>
      <c r="L43" s="233" t="str">
        <f>IFERROR(VLOOKUP($I43,'Institution Evaluation'!$A$55:$E$346,4,0),IFERROR(VLOOKUP($I43,'Privacy Analyst Evaluation'!$A$46:$E$120,4,0),""))&amp;""</f>
        <v/>
      </c>
      <c r="M43" s="233" t="str">
        <f>IFERROR(VLOOKUP($I43,'Institution Evaluation'!$A$55:$E$346,5,0),IFERROR(VLOOKUP($I43,'Privacy Analyst Evaluation'!$A$46:$E$120,5,0),""))&amp;""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75" x14ac:dyDescent="0.2">
      <c r="A44" s="233">
        <f>IFERROR(IF($A43+1&gt;'(backend scoring)'!$T$335,"",$A43+1),"")</f>
        <v>20</v>
      </c>
      <c r="B44" s="233" t="str">
        <f>_xlfn.XLOOKUP($A44,'(backend scoring)'!$V$2:$V$333,'(backend scoring)'!$A$2:$A$333,"")</f>
        <v>APPL-05</v>
      </c>
      <c r="C44" s="233" t="str">
        <f>IFERROR(VLOOKUP($B44,'Institution Evaluation'!$A$55:$E$346,2,0),IFERROR(VLOOKUP($B44,'Privacy Analyst Evaluation'!$A$46:$E$120,2,0),""))&amp;""</f>
        <v>Does your application provide separation of duties between security administration, system administration, and standard user functions?*</v>
      </c>
      <c r="D44" s="233" t="str">
        <f>IFERROR(VLOOKUP($B44,'Institution Evaluation'!$A$55:$E$346,3,0),IFERROR(VLOOKUP($B44,'Privacy Analyst Evaluation'!$A$46:$E$120,3,0),""))&amp;""</f>
        <v/>
      </c>
      <c r="E44" s="233" t="str">
        <f>IFERROR(VLOOKUP($B44,'Institution Evaluation'!$A$55:$E$346,4,0),IFERROR(VLOOKUP($B44,'Privacy Analyst Evaluation'!$A$46:$E$120,4,0),""))&amp;""</f>
        <v/>
      </c>
      <c r="F44" s="233" t="str">
        <f>IFERROR(VLOOKUP($B44,'Institution Evaluation'!$A$55:$E$346,5,0),IFERROR(VLOOKUP($B44,'Privacy Analyst Evaluation'!$A$46:$E$120,5,0),""))&amp;""</f>
        <v/>
      </c>
      <c r="G44" s="234"/>
      <c r="H44" s="233" t="str">
        <f>IFERROR(IF($H43+1&gt;'(backend scoring)'!$Q$335,"",$H43+1),"")</f>
        <v/>
      </c>
      <c r="I44" s="233" t="str">
        <f>_xlfn.XLOOKUP($H44,'(backend scoring)'!$S$2:$S$333,'(backend scoring)'!$A$2:$A$333,"")</f>
        <v/>
      </c>
      <c r="J44" s="233" t="str">
        <f>IFERROR(VLOOKUP($I44,'Institution Evaluation'!$A$55:$E$346,2,0),IFERROR(VLOOKUP($I44,'Privacy Analyst Evaluation'!$A$46:$E$120,2,0),""))</f>
        <v/>
      </c>
      <c r="K44" s="233" t="str">
        <f>IFERROR(VLOOKUP($I44,'Institution Evaluation'!$A$55:$E$346,3,0),IFERROR(VLOOKUP($I44,'Privacy Analyst Evaluation'!$A$46:$E$120,3,0),""))&amp;""</f>
        <v/>
      </c>
      <c r="L44" s="233" t="str">
        <f>IFERROR(VLOOKUP($I44,'Institution Evaluation'!$A$55:$E$346,4,0),IFERROR(VLOOKUP($I44,'Privacy Analyst Evaluation'!$A$46:$E$120,4,0),""))&amp;""</f>
        <v/>
      </c>
      <c r="M44" s="233" t="str">
        <f>IFERROR(VLOOKUP($I44,'Institution Evaluation'!$A$55:$E$346,5,0),IFERROR(VLOOKUP($I44,'Privacy Analyst Evaluation'!$A$46:$E$120,5,0),""))&amp;""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0" x14ac:dyDescent="0.2">
      <c r="A45" s="233">
        <f>IFERROR(IF($A44+1&gt;'(backend scoring)'!$T$335,"",$A44+1),"")</f>
        <v>21</v>
      </c>
      <c r="B45" s="233" t="str">
        <f>_xlfn.XLOOKUP($A45,'(backend scoring)'!$V$2:$V$333,'(backend scoring)'!$A$2:$A$333,"")</f>
        <v>APPL-06</v>
      </c>
      <c r="C45" s="233" t="str">
        <f>IFERROR(VLOOKUP($B45,'Institution Evaluation'!$A$55:$E$346,2,0),IFERROR(VLOOKUP($B45,'Privacy Analyst Evaluation'!$A$46:$E$120,2,0),""))&amp;""</f>
        <v>Do you subject your code to static code analysis and/or static application security testing prior to release?*</v>
      </c>
      <c r="D45" s="233" t="str">
        <f>IFERROR(VLOOKUP($B45,'Institution Evaluation'!$A$55:$E$346,3,0),IFERROR(VLOOKUP($B45,'Privacy Analyst Evaluation'!$A$46:$E$120,3,0),""))&amp;""</f>
        <v/>
      </c>
      <c r="E45" s="233" t="str">
        <f>IFERROR(VLOOKUP($B45,'Institution Evaluation'!$A$55:$E$346,4,0),IFERROR(VLOOKUP($B45,'Privacy Analyst Evaluation'!$A$46:$E$120,4,0),""))&amp;""</f>
        <v/>
      </c>
      <c r="F45" s="233" t="str">
        <f>IFERROR(VLOOKUP($B45,'Institution Evaluation'!$A$55:$E$346,5,0),IFERROR(VLOOKUP($B45,'Privacy Analyst Evaluation'!$A$46:$E$120,5,0),""))&amp;""</f>
        <v/>
      </c>
      <c r="G45" s="234"/>
      <c r="H45" s="233" t="str">
        <f>IFERROR(IF($H44+1&gt;'(backend scoring)'!$Q$335,"",$H44+1),"")</f>
        <v/>
      </c>
      <c r="I45" s="233" t="str">
        <f>_xlfn.XLOOKUP($H45,'(backend scoring)'!$S$2:$S$333,'(backend scoring)'!$A$2:$A$333,"")</f>
        <v/>
      </c>
      <c r="J45" s="233" t="str">
        <f>IFERROR(VLOOKUP($I45,'Institution Evaluation'!$A$55:$E$346,2,0),IFERROR(VLOOKUP($I45,'Privacy Analyst Evaluation'!$A$46:$E$120,2,0),""))</f>
        <v/>
      </c>
      <c r="K45" s="233" t="str">
        <f>IFERROR(VLOOKUP($I45,'Institution Evaluation'!$A$55:$E$346,3,0),IFERROR(VLOOKUP($I45,'Privacy Analyst Evaluation'!$A$46:$E$120,3,0),""))&amp;""</f>
        <v/>
      </c>
      <c r="L45" s="233" t="str">
        <f>IFERROR(VLOOKUP($I45,'Institution Evaluation'!$A$55:$E$346,4,0),IFERROR(VLOOKUP($I45,'Privacy Analyst Evaluation'!$A$46:$E$120,4,0),""))&amp;""</f>
        <v/>
      </c>
      <c r="M45" s="233" t="str">
        <f>IFERROR(VLOOKUP($I45,'Institution Evaluation'!$A$55:$E$346,5,0),IFERROR(VLOOKUP($I45,'Privacy Analyst Evaluation'!$A$46:$E$120,5,0),""))&amp;""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60" x14ac:dyDescent="0.2">
      <c r="A46" s="233">
        <f>IFERROR(IF($A45+1&gt;'(backend scoring)'!$T$335,"",$A45+1),"")</f>
        <v>22</v>
      </c>
      <c r="B46" s="233" t="str">
        <f>_xlfn.XLOOKUP($A46,'(backend scoring)'!$V$2:$V$333,'(backend scoring)'!$A$2:$A$333,"")</f>
        <v>APPL-07</v>
      </c>
      <c r="C46" s="233" t="str">
        <f>IFERROR(VLOOKUP($B46,'Institution Evaluation'!$A$55:$E$346,2,0),IFERROR(VLOOKUP($B46,'Privacy Analyst Evaluation'!$A$46:$E$120,2,0),""))&amp;""</f>
        <v>Do you have software testing processes (dynamic or static) that are established and followed?*</v>
      </c>
      <c r="D46" s="233" t="str">
        <f>IFERROR(VLOOKUP($B46,'Institution Evaluation'!$A$55:$E$346,3,0),IFERROR(VLOOKUP($B46,'Privacy Analyst Evaluation'!$A$46:$E$120,3,0),""))&amp;""</f>
        <v/>
      </c>
      <c r="E46" s="233" t="str">
        <f>IFERROR(VLOOKUP($B46,'Institution Evaluation'!$A$55:$E$346,4,0),IFERROR(VLOOKUP($B46,'Privacy Analyst Evaluation'!$A$46:$E$120,4,0),""))&amp;""</f>
        <v/>
      </c>
      <c r="F46" s="233" t="str">
        <f>IFERROR(VLOOKUP($B46,'Institution Evaluation'!$A$55:$E$346,5,0),IFERROR(VLOOKUP($B46,'Privacy Analyst Evaluation'!$A$46:$E$120,5,0),""))&amp;""</f>
        <v/>
      </c>
      <c r="G46" s="234"/>
      <c r="H46" s="233" t="str">
        <f>IFERROR(IF($H45+1&gt;'(backend scoring)'!$Q$335,"",$H45+1),"")</f>
        <v/>
      </c>
      <c r="I46" s="233" t="str">
        <f>_xlfn.XLOOKUP($H46,'(backend scoring)'!$S$2:$S$333,'(backend scoring)'!$A$2:$A$333,"")</f>
        <v/>
      </c>
      <c r="J46" s="233" t="str">
        <f>IFERROR(VLOOKUP($I46,'Institution Evaluation'!$A$55:$E$346,2,0),IFERROR(VLOOKUP($I46,'Privacy Analyst Evaluation'!$A$46:$E$120,2,0),""))</f>
        <v/>
      </c>
      <c r="K46" s="233" t="str">
        <f>IFERROR(VLOOKUP($I46,'Institution Evaluation'!$A$55:$E$346,3,0),IFERROR(VLOOKUP($I46,'Privacy Analyst Evaluation'!$A$46:$E$120,3,0),""))&amp;""</f>
        <v/>
      </c>
      <c r="L46" s="233" t="str">
        <f>IFERROR(VLOOKUP($I46,'Institution Evaluation'!$A$55:$E$346,4,0),IFERROR(VLOOKUP($I46,'Privacy Analyst Evaluation'!$A$46:$E$120,4,0),""))&amp;""</f>
        <v/>
      </c>
      <c r="M46" s="233" t="str">
        <f>IFERROR(VLOOKUP($I46,'Institution Evaluation'!$A$55:$E$346,5,0),IFERROR(VLOOKUP($I46,'Privacy Analyst Evaluation'!$A$46:$E$120,5,0),""))&amp;""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60" x14ac:dyDescent="0.2">
      <c r="A47" s="233">
        <f>IFERROR(IF($A46+1&gt;'(backend scoring)'!$T$335,"",$A46+1),"")</f>
        <v>23</v>
      </c>
      <c r="B47" s="233" t="str">
        <f>_xlfn.XLOOKUP($A47,'(backend scoring)'!$V$2:$V$333,'(backend scoring)'!$A$2:$A$333,"")</f>
        <v>AAAI-01</v>
      </c>
      <c r="C47" s="233" t="str">
        <f>IFERROR(VLOOKUP($B47,'Institution Evaluation'!$A$55:$E$346,2,0),IFERROR(VLOOKUP($B47,'Privacy Analyst Evaluation'!$A$46:$E$120,2,0),""))&amp;""</f>
        <v>Does your solution support single sign-on (SSO) protocols for user and administrator authentication?*</v>
      </c>
      <c r="D47" s="233" t="str">
        <f>IFERROR(VLOOKUP($B47,'Institution Evaluation'!$A$55:$E$346,3,0),IFERROR(VLOOKUP($B47,'Privacy Analyst Evaluation'!$A$46:$E$120,3,0),""))&amp;""</f>
        <v/>
      </c>
      <c r="E47" s="233" t="str">
        <f>IFERROR(VLOOKUP($B47,'Institution Evaluation'!$A$55:$E$346,4,0),IFERROR(VLOOKUP($B47,'Privacy Analyst Evaluation'!$A$46:$E$120,4,0),""))&amp;""</f>
        <v/>
      </c>
      <c r="F47" s="233" t="str">
        <f>IFERROR(VLOOKUP($B47,'Institution Evaluation'!$A$55:$E$346,5,0),IFERROR(VLOOKUP($B47,'Privacy Analyst Evaluation'!$A$46:$E$120,5,0),""))&amp;""</f>
        <v/>
      </c>
      <c r="G47" s="234"/>
      <c r="H47" s="233" t="str">
        <f>IFERROR(IF($H46+1&gt;'(backend scoring)'!$Q$335,"",$H46+1),"")</f>
        <v/>
      </c>
      <c r="I47" s="233" t="str">
        <f>_xlfn.XLOOKUP($H47,'(backend scoring)'!$S$2:$S$333,'(backend scoring)'!$A$2:$A$333,"")</f>
        <v/>
      </c>
      <c r="J47" s="233" t="str">
        <f>IFERROR(VLOOKUP($I47,'Institution Evaluation'!$A$55:$E$346,2,0),IFERROR(VLOOKUP($I47,'Privacy Analyst Evaluation'!$A$46:$E$120,2,0),""))</f>
        <v/>
      </c>
      <c r="K47" s="233" t="str">
        <f>IFERROR(VLOOKUP($I47,'Institution Evaluation'!$A$55:$E$346,3,0),IFERROR(VLOOKUP($I47,'Privacy Analyst Evaluation'!$A$46:$E$120,3,0),""))&amp;""</f>
        <v/>
      </c>
      <c r="L47" s="233" t="str">
        <f>IFERROR(VLOOKUP($I47,'Institution Evaluation'!$A$55:$E$346,4,0),IFERROR(VLOOKUP($I47,'Privacy Analyst Evaluation'!$A$46:$E$120,4,0),""))&amp;""</f>
        <v/>
      </c>
      <c r="M47" s="233" t="str">
        <f>IFERROR(VLOOKUP($I47,'Institution Evaluation'!$A$55:$E$346,5,0),IFERROR(VLOOKUP($I47,'Privacy Analyst Evaluation'!$A$46:$E$120,5,0),""))&amp;""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60" x14ac:dyDescent="0.2">
      <c r="A48" s="233">
        <f>IFERROR(IF($A47+1&gt;'(backend scoring)'!$T$335,"",$A47+1),"")</f>
        <v>24</v>
      </c>
      <c r="B48" s="233" t="str">
        <f>_xlfn.XLOOKUP($A48,'(backend scoring)'!$V$2:$V$333,'(backend scoring)'!$A$2:$A$333,"")</f>
        <v>AAAI-02</v>
      </c>
      <c r="C48" s="233" t="str">
        <f>IFERROR(VLOOKUP($B48,'Institution Evaluation'!$A$55:$E$346,2,0),IFERROR(VLOOKUP($B48,'Privacy Analyst Evaluation'!$A$46:$E$120,2,0),""))&amp;""</f>
        <v>Does your solution support local authentication protocols for user and administrator authentication?*</v>
      </c>
      <c r="D48" s="233" t="str">
        <f>IFERROR(VLOOKUP($B48,'Institution Evaluation'!$A$55:$E$346,3,0),IFERROR(VLOOKUP($B48,'Privacy Analyst Evaluation'!$A$46:$E$120,3,0),""))&amp;""</f>
        <v/>
      </c>
      <c r="E48" s="233" t="str">
        <f>IFERROR(VLOOKUP($B48,'Institution Evaluation'!$A$55:$E$346,4,0),IFERROR(VLOOKUP($B48,'Privacy Analyst Evaluation'!$A$46:$E$120,4,0),""))&amp;""</f>
        <v/>
      </c>
      <c r="F48" s="233" t="str">
        <f>IFERROR(VLOOKUP($B48,'Institution Evaluation'!$A$55:$E$346,5,0),IFERROR(VLOOKUP($B48,'Privacy Analyst Evaluation'!$A$46:$E$120,5,0),""))&amp;""</f>
        <v/>
      </c>
      <c r="G48" s="234"/>
      <c r="H48" s="233" t="str">
        <f>IFERROR(IF($H47+1&gt;'(backend scoring)'!$Q$335,"",$H47+1),"")</f>
        <v/>
      </c>
      <c r="I48" s="233" t="str">
        <f>_xlfn.XLOOKUP($H48,'(backend scoring)'!$S$2:$S$333,'(backend scoring)'!$A$2:$A$333,"")</f>
        <v/>
      </c>
      <c r="J48" s="233" t="str">
        <f>IFERROR(VLOOKUP($I48,'Institution Evaluation'!$A$55:$E$346,2,0),IFERROR(VLOOKUP($I48,'Privacy Analyst Evaluation'!$A$46:$E$120,2,0),""))</f>
        <v/>
      </c>
      <c r="K48" s="233" t="str">
        <f>IFERROR(VLOOKUP($I48,'Institution Evaluation'!$A$55:$E$346,3,0),IFERROR(VLOOKUP($I48,'Privacy Analyst Evaluation'!$A$46:$E$120,3,0),""))&amp;""</f>
        <v/>
      </c>
      <c r="L48" s="233" t="str">
        <f>IFERROR(VLOOKUP($I48,'Institution Evaluation'!$A$55:$E$346,4,0),IFERROR(VLOOKUP($I48,'Privacy Analyst Evaluation'!$A$46:$E$120,4,0),""))&amp;""</f>
        <v/>
      </c>
      <c r="M48" s="233" t="str">
        <f>IFERROR(VLOOKUP($I48,'Institution Evaluation'!$A$55:$E$346,5,0),IFERROR(VLOOKUP($I48,'Privacy Analyst Evaluation'!$A$46:$E$120,5,0),""))&amp;""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60" x14ac:dyDescent="0.2">
      <c r="A49" s="233">
        <f>IFERROR(IF($A48+1&gt;'(backend scoring)'!$T$335,"",$A48+1),"")</f>
        <v>25</v>
      </c>
      <c r="B49" s="233" t="str">
        <f>_xlfn.XLOOKUP($A49,'(backend scoring)'!$V$2:$V$333,'(backend scoring)'!$A$2:$A$333,"")</f>
        <v>AAAI-03</v>
      </c>
      <c r="C49" s="233" t="str">
        <f>IFERROR(VLOOKUP($B49,'Institution Evaluation'!$A$55:$E$346,2,0),IFERROR(VLOOKUP($B49,'Privacy Analyst Evaluation'!$A$46:$E$120,2,0),""))&amp;""</f>
        <v>Can you enforce password/passphrase complexity requirements (provided by the institution)?*</v>
      </c>
      <c r="D49" s="233" t="str">
        <f>IFERROR(VLOOKUP($B49,'Institution Evaluation'!$A$55:$E$346,3,0),IFERROR(VLOOKUP($B49,'Privacy Analyst Evaluation'!$A$46:$E$120,3,0),""))&amp;""</f>
        <v/>
      </c>
      <c r="E49" s="233" t="str">
        <f>IFERROR(VLOOKUP($B49,'Institution Evaluation'!$A$55:$E$346,4,0),IFERROR(VLOOKUP($B49,'Privacy Analyst Evaluation'!$A$46:$E$120,4,0),""))&amp;""</f>
        <v/>
      </c>
      <c r="F49" s="233" t="str">
        <f>IFERROR(VLOOKUP($B49,'Institution Evaluation'!$A$55:$E$346,5,0),IFERROR(VLOOKUP($B49,'Privacy Analyst Evaluation'!$A$46:$E$120,5,0),""))&amp;""</f>
        <v/>
      </c>
      <c r="G49" s="234"/>
      <c r="H49" s="233" t="str">
        <f>IFERROR(IF($H48+1&gt;'(backend scoring)'!$Q$335,"",$H48+1),"")</f>
        <v/>
      </c>
      <c r="I49" s="233" t="str">
        <f>_xlfn.XLOOKUP($H49,'(backend scoring)'!$S$2:$S$333,'(backend scoring)'!$A$2:$A$333,"")</f>
        <v/>
      </c>
      <c r="J49" s="233" t="str">
        <f>IFERROR(VLOOKUP($I49,'Institution Evaluation'!$A$55:$E$346,2,0),IFERROR(VLOOKUP($I49,'Privacy Analyst Evaluation'!$A$46:$E$120,2,0),""))</f>
        <v/>
      </c>
      <c r="K49" s="233" t="str">
        <f>IFERROR(VLOOKUP($I49,'Institution Evaluation'!$A$55:$E$346,3,0),IFERROR(VLOOKUP($I49,'Privacy Analyst Evaluation'!$A$46:$E$120,3,0),""))&amp;""</f>
        <v/>
      </c>
      <c r="L49" s="233" t="str">
        <f>IFERROR(VLOOKUP($I49,'Institution Evaluation'!$A$55:$E$346,4,0),IFERROR(VLOOKUP($I49,'Privacy Analyst Evaluation'!$A$46:$E$120,4,0),""))&amp;""</f>
        <v/>
      </c>
      <c r="M49" s="233" t="str">
        <f>IFERROR(VLOOKUP($I49,'Institution Evaluation'!$A$55:$E$346,5,0),IFERROR(VLOOKUP($I49,'Privacy Analyst Evaluation'!$A$46:$E$120,5,0),""))&amp;""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45" x14ac:dyDescent="0.2">
      <c r="A50" s="233">
        <f>IFERROR(IF($A49+1&gt;'(backend scoring)'!$T$335,"",$A49+1),"")</f>
        <v>26</v>
      </c>
      <c r="B50" s="233" t="str">
        <f>_xlfn.XLOOKUP($A50,'(backend scoring)'!$V$2:$V$333,'(backend scoring)'!$A$2:$A$333,"")</f>
        <v>AAAI-04</v>
      </c>
      <c r="C50" s="233" t="str">
        <f>IFERROR(VLOOKUP($B50,'Institution Evaluation'!$A$55:$E$346,2,0),IFERROR(VLOOKUP($B50,'Privacy Analyst Evaluation'!$A$46:$E$120,2,0),""))&amp;""</f>
        <v>Does the system have password complexity or length limitations and/or restrictions?*</v>
      </c>
      <c r="D50" s="233" t="str">
        <f>IFERROR(VLOOKUP($B50,'Institution Evaluation'!$A$55:$E$346,3,0),IFERROR(VLOOKUP($B50,'Privacy Analyst Evaluation'!$A$46:$E$120,3,0),""))&amp;""</f>
        <v/>
      </c>
      <c r="E50" s="233" t="str">
        <f>IFERROR(VLOOKUP($B50,'Institution Evaluation'!$A$55:$E$346,4,0),IFERROR(VLOOKUP($B50,'Privacy Analyst Evaluation'!$A$46:$E$120,4,0),""))&amp;""</f>
        <v/>
      </c>
      <c r="F50" s="233" t="str">
        <f>IFERROR(VLOOKUP($B50,'Institution Evaluation'!$A$55:$E$346,5,0),IFERROR(VLOOKUP($B50,'Privacy Analyst Evaluation'!$A$46:$E$120,5,0),""))&amp;""</f>
        <v/>
      </c>
      <c r="G50" s="234"/>
      <c r="H50" s="233" t="str">
        <f>IFERROR(IF($H49+1&gt;'(backend scoring)'!$Q$335,"",$H49+1),"")</f>
        <v/>
      </c>
      <c r="I50" s="233" t="str">
        <f>_xlfn.XLOOKUP($H50,'(backend scoring)'!$S$2:$S$333,'(backend scoring)'!$A$2:$A$333,"")</f>
        <v/>
      </c>
      <c r="J50" s="233" t="str">
        <f>IFERROR(VLOOKUP($I50,'Institution Evaluation'!$A$55:$E$346,2,0),IFERROR(VLOOKUP($I50,'Privacy Analyst Evaluation'!$A$46:$E$120,2,0),""))</f>
        <v/>
      </c>
      <c r="K50" s="233" t="str">
        <f>IFERROR(VLOOKUP($I50,'Institution Evaluation'!$A$55:$E$346,3,0),IFERROR(VLOOKUP($I50,'Privacy Analyst Evaluation'!$A$46:$E$120,3,0),""))&amp;""</f>
        <v/>
      </c>
      <c r="L50" s="233" t="str">
        <f>IFERROR(VLOOKUP($I50,'Institution Evaluation'!$A$55:$E$346,4,0),IFERROR(VLOOKUP($I50,'Privacy Analyst Evaluation'!$A$46:$E$120,4,0),""))&amp;""</f>
        <v/>
      </c>
      <c r="M50" s="233" t="str">
        <f>IFERROR(VLOOKUP($I50,'Institution Evaluation'!$A$55:$E$346,5,0),IFERROR(VLOOKUP($I50,'Privacy Analyst Evaluation'!$A$46:$E$120,5,0),""))&amp;""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75" x14ac:dyDescent="0.2">
      <c r="A51" s="233">
        <f>IFERROR(IF($A50+1&gt;'(backend scoring)'!$T$335,"",$A50+1),"")</f>
        <v>27</v>
      </c>
      <c r="B51" s="233" t="str">
        <f>_xlfn.XLOOKUP($A51,'(backend scoring)'!$V$2:$V$333,'(backend scoring)'!$A$2:$A$333,"")</f>
        <v>AAAI-05</v>
      </c>
      <c r="C51" s="233" t="str">
        <f>IFERROR(VLOOKUP($B51,'Institution Evaluation'!$A$55:$E$346,2,0),IFERROR(VLOOKUP($B51,'Privacy Analyst Evaluation'!$A$46:$E$120,2,0),""))&amp;""</f>
        <v>Do you have documented password/passphrase reset procedures that are currently implemented in the system and/or customer support?*</v>
      </c>
      <c r="D51" s="233" t="str">
        <f>IFERROR(VLOOKUP($B51,'Institution Evaluation'!$A$55:$E$346,3,0),IFERROR(VLOOKUP($B51,'Privacy Analyst Evaluation'!$A$46:$E$120,3,0),""))&amp;""</f>
        <v/>
      </c>
      <c r="E51" s="233" t="str">
        <f>IFERROR(VLOOKUP($B51,'Institution Evaluation'!$A$55:$E$346,4,0),IFERROR(VLOOKUP($B51,'Privacy Analyst Evaluation'!$A$46:$E$120,4,0),""))&amp;""</f>
        <v/>
      </c>
      <c r="F51" s="233" t="str">
        <f>IFERROR(VLOOKUP($B51,'Institution Evaluation'!$A$55:$E$346,5,0),IFERROR(VLOOKUP($B51,'Privacy Analyst Evaluation'!$A$46:$E$120,5,0),""))&amp;""</f>
        <v/>
      </c>
      <c r="G51" s="234"/>
      <c r="H51" s="233" t="str">
        <f>IFERROR(IF($H50+1&gt;'(backend scoring)'!$Q$335,"",$H50+1),"")</f>
        <v/>
      </c>
      <c r="I51" s="233" t="str">
        <f>_xlfn.XLOOKUP($H51,'(backend scoring)'!$S$2:$S$333,'(backend scoring)'!$A$2:$A$333,"")</f>
        <v/>
      </c>
      <c r="J51" s="233" t="str">
        <f>IFERROR(VLOOKUP($I51,'Institution Evaluation'!$A$55:$E$346,2,0),IFERROR(VLOOKUP($I51,'Privacy Analyst Evaluation'!$A$46:$E$120,2,0),""))</f>
        <v/>
      </c>
      <c r="K51" s="233" t="str">
        <f>IFERROR(VLOOKUP($I51,'Institution Evaluation'!$A$55:$E$346,3,0),IFERROR(VLOOKUP($I51,'Privacy Analyst Evaluation'!$A$46:$E$120,3,0),""))&amp;""</f>
        <v/>
      </c>
      <c r="L51" s="233" t="str">
        <f>IFERROR(VLOOKUP($I51,'Institution Evaluation'!$A$55:$E$346,4,0),IFERROR(VLOOKUP($I51,'Privacy Analyst Evaluation'!$A$46:$E$120,4,0),""))&amp;""</f>
        <v/>
      </c>
      <c r="M51" s="233" t="str">
        <f>IFERROR(VLOOKUP($I51,'Institution Evaluation'!$A$55:$E$346,5,0),IFERROR(VLOOKUP($I51,'Privacy Analyst Evaluation'!$A$46:$E$120,5,0),""))&amp;""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60" x14ac:dyDescent="0.2">
      <c r="A52" s="233">
        <f>IFERROR(IF($A51+1&gt;'(backend scoring)'!$T$335,"",$A51+1),"")</f>
        <v>28</v>
      </c>
      <c r="B52" s="233" t="str">
        <f>_xlfn.XLOOKUP($A52,'(backend scoring)'!$V$2:$V$333,'(backend scoring)'!$A$2:$A$333,"")</f>
        <v>AAAI-06</v>
      </c>
      <c r="C52" s="233" t="str">
        <f>IFERROR(VLOOKUP($B52,'Institution Evaluation'!$A$55:$E$346,2,0),IFERROR(VLOOKUP($B52,'Privacy Analyst Evaluation'!$A$46:$E$120,2,0),""))&amp;""</f>
        <v>Does your organization participate in InCommon or another eduGAIN-affiliated trust federation?*</v>
      </c>
      <c r="D52" s="233" t="str">
        <f>IFERROR(VLOOKUP($B52,'Institution Evaluation'!$A$55:$E$346,3,0),IFERROR(VLOOKUP($B52,'Privacy Analyst Evaluation'!$A$46:$E$120,3,0),""))&amp;""</f>
        <v/>
      </c>
      <c r="E52" s="233" t="str">
        <f>IFERROR(VLOOKUP($B52,'Institution Evaluation'!$A$55:$E$346,4,0),IFERROR(VLOOKUP($B52,'Privacy Analyst Evaluation'!$A$46:$E$120,4,0),""))&amp;""</f>
        <v/>
      </c>
      <c r="F52" s="233" t="str">
        <f>IFERROR(VLOOKUP($B52,'Institution Evaluation'!$A$55:$E$346,5,0),IFERROR(VLOOKUP($B52,'Privacy Analyst Evaluation'!$A$46:$E$120,5,0),""))&amp;""</f>
        <v/>
      </c>
      <c r="G52" s="234"/>
      <c r="H52" s="233" t="str">
        <f>IFERROR(IF($H51+1&gt;'(backend scoring)'!$Q$335,"",$H51+1),"")</f>
        <v/>
      </c>
      <c r="I52" s="233" t="str">
        <f>_xlfn.XLOOKUP($H52,'(backend scoring)'!$S$2:$S$333,'(backend scoring)'!$A$2:$A$333,"")</f>
        <v/>
      </c>
      <c r="J52" s="233" t="str">
        <f>IFERROR(VLOOKUP($I52,'Institution Evaluation'!$A$55:$E$346,2,0),IFERROR(VLOOKUP($I52,'Privacy Analyst Evaluation'!$A$46:$E$120,2,0),""))</f>
        <v/>
      </c>
      <c r="K52" s="233" t="str">
        <f>IFERROR(VLOOKUP($I52,'Institution Evaluation'!$A$55:$E$346,3,0),IFERROR(VLOOKUP($I52,'Privacy Analyst Evaluation'!$A$46:$E$120,3,0),""))&amp;""</f>
        <v/>
      </c>
      <c r="L52" s="233" t="str">
        <f>IFERROR(VLOOKUP($I52,'Institution Evaluation'!$A$55:$E$346,4,0),IFERROR(VLOOKUP($I52,'Privacy Analyst Evaluation'!$A$46:$E$120,4,0),""))&amp;""</f>
        <v/>
      </c>
      <c r="M52" s="233" t="str">
        <f>IFERROR(VLOOKUP($I52,'Institution Evaluation'!$A$55:$E$346,5,0),IFERROR(VLOOKUP($I52,'Privacy Analyst Evaluation'!$A$46:$E$120,5,0),""))&amp;""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2">
      <c r="A53" s="233">
        <f>IFERROR(IF($A52+1&gt;'(backend scoring)'!$T$335,"",$A52+1),"")</f>
        <v>29</v>
      </c>
      <c r="B53" s="233" t="str">
        <f>_xlfn.XLOOKUP($A53,'(backend scoring)'!$V$2:$V$333,'(backend scoring)'!$A$2:$A$333,"")</f>
        <v>AAAI-07</v>
      </c>
      <c r="C53" s="233" t="str">
        <f>IFERROR(VLOOKUP($B53,'Institution Evaluation'!$A$55:$E$346,2,0),IFERROR(VLOOKUP($B53,'Privacy Analyst Evaluation'!$A$46:$E$120,2,0),""))&amp;""</f>
        <v>Are there any passwords/passphrases hard-coded into your systems or solutions?*</v>
      </c>
      <c r="D53" s="233" t="str">
        <f>IFERROR(VLOOKUP($B53,'Institution Evaluation'!$A$55:$E$346,3,0),IFERROR(VLOOKUP($B53,'Privacy Analyst Evaluation'!$A$46:$E$120,3,0),""))&amp;""</f>
        <v/>
      </c>
      <c r="E53" s="233" t="str">
        <f>IFERROR(VLOOKUP($B53,'Institution Evaluation'!$A$55:$E$346,4,0),IFERROR(VLOOKUP($B53,'Privacy Analyst Evaluation'!$A$46:$E$120,4,0),""))&amp;""</f>
        <v/>
      </c>
      <c r="F53" s="233" t="str">
        <f>IFERROR(VLOOKUP($B53,'Institution Evaluation'!$A$55:$E$346,5,0),IFERROR(VLOOKUP($B53,'Privacy Analyst Evaluation'!$A$46:$E$120,5,0),""))&amp;""</f>
        <v/>
      </c>
      <c r="G53" s="234"/>
      <c r="H53" s="233" t="str">
        <f>IFERROR(IF($H52+1&gt;'(backend scoring)'!$Q$335,"",$H52+1),"")</f>
        <v/>
      </c>
      <c r="I53" s="233" t="str">
        <f>_xlfn.XLOOKUP($H53,'(backend scoring)'!$S$2:$S$333,'(backend scoring)'!$A$2:$A$333,"")</f>
        <v/>
      </c>
      <c r="J53" s="233" t="str">
        <f>IFERROR(VLOOKUP($I53,'Institution Evaluation'!$A$55:$E$346,2,0),IFERROR(VLOOKUP($I53,'Privacy Analyst Evaluation'!$A$46:$E$120,2,0),""))</f>
        <v/>
      </c>
      <c r="K53" s="233" t="str">
        <f>IFERROR(VLOOKUP($I53,'Institution Evaluation'!$A$55:$E$346,3,0),IFERROR(VLOOKUP($I53,'Privacy Analyst Evaluation'!$A$46:$E$120,3,0),""))&amp;""</f>
        <v/>
      </c>
      <c r="L53" s="233" t="str">
        <f>IFERROR(VLOOKUP($I53,'Institution Evaluation'!$A$55:$E$346,4,0),IFERROR(VLOOKUP($I53,'Privacy Analyst Evaluation'!$A$46:$E$120,4,0),""))&amp;""</f>
        <v/>
      </c>
      <c r="M53" s="233" t="str">
        <f>IFERROR(VLOOKUP($I53,'Institution Evaluation'!$A$55:$E$346,5,0),IFERROR(VLOOKUP($I53,'Privacy Analyst Evaluation'!$A$46:$E$120,5,0),""))&amp;""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2">
      <c r="A54" s="233">
        <f>IFERROR(IF($A53+1&gt;'(backend scoring)'!$T$335,"",$A53+1),"")</f>
        <v>30</v>
      </c>
      <c r="B54" s="233" t="str">
        <f>_xlfn.XLOOKUP($A54,'(backend scoring)'!$V$2:$V$333,'(backend scoring)'!$A$2:$A$333,"")</f>
        <v>AAAI-08</v>
      </c>
      <c r="C54" s="233" t="str">
        <f>IFERROR(VLOOKUP($B54,'Institution Evaluation'!$A$55:$E$346,2,0),IFERROR(VLOOKUP($B54,'Privacy Analyst Evaluation'!$A$46:$E$120,2,0),""))&amp;""</f>
        <v>Are you storing any passwords in plaintext?*</v>
      </c>
      <c r="D54" s="233" t="str">
        <f>IFERROR(VLOOKUP($B54,'Institution Evaluation'!$A$55:$E$346,3,0),IFERROR(VLOOKUP($B54,'Privacy Analyst Evaluation'!$A$46:$E$120,3,0),""))&amp;""</f>
        <v/>
      </c>
      <c r="E54" s="233" t="str">
        <f>IFERROR(VLOOKUP($B54,'Institution Evaluation'!$A$55:$E$346,4,0),IFERROR(VLOOKUP($B54,'Privacy Analyst Evaluation'!$A$46:$E$120,4,0),""))&amp;""</f>
        <v/>
      </c>
      <c r="F54" s="233" t="str">
        <f>IFERROR(VLOOKUP($B54,'Institution Evaluation'!$A$55:$E$346,5,0),IFERROR(VLOOKUP($B54,'Privacy Analyst Evaluation'!$A$46:$E$120,5,0),""))&amp;""</f>
        <v/>
      </c>
      <c r="G54" s="234"/>
      <c r="H54" s="233" t="str">
        <f>IFERROR(IF($H53+1&gt;'(backend scoring)'!$Q$335,"",$H53+1),"")</f>
        <v/>
      </c>
      <c r="I54" s="233" t="str">
        <f>_xlfn.XLOOKUP($H54,'(backend scoring)'!$S$2:$S$333,'(backend scoring)'!$A$2:$A$333,"")</f>
        <v/>
      </c>
      <c r="J54" s="233" t="str">
        <f>IFERROR(VLOOKUP($I54,'Institution Evaluation'!$A$55:$E$346,2,0),IFERROR(VLOOKUP($I54,'Privacy Analyst Evaluation'!$A$46:$E$120,2,0),""))</f>
        <v/>
      </c>
      <c r="K54" s="233" t="str">
        <f>IFERROR(VLOOKUP($I54,'Institution Evaluation'!$A$55:$E$346,3,0),IFERROR(VLOOKUP($I54,'Privacy Analyst Evaluation'!$A$46:$E$120,3,0),""))&amp;""</f>
        <v/>
      </c>
      <c r="L54" s="233" t="str">
        <f>IFERROR(VLOOKUP($I54,'Institution Evaluation'!$A$55:$E$346,4,0),IFERROR(VLOOKUP($I54,'Privacy Analyst Evaluation'!$A$46:$E$120,4,0),""))&amp;""</f>
        <v/>
      </c>
      <c r="M54" s="233" t="str">
        <f>IFERROR(VLOOKUP($I54,'Institution Evaluation'!$A$55:$E$346,5,0),IFERROR(VLOOKUP($I54,'Privacy Analyst Evaluation'!$A$46:$E$120,5,0),""))&amp;""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2">
      <c r="A55" s="233">
        <f>IFERROR(IF($A54+1&gt;'(backend scoring)'!$T$335,"",$A54+1),"")</f>
        <v>31</v>
      </c>
      <c r="B55" s="233" t="str">
        <f>_xlfn.XLOOKUP($A55,'(backend scoring)'!$V$2:$V$333,'(backend scoring)'!$A$2:$A$333,"")</f>
        <v>AAAI-09</v>
      </c>
      <c r="C55" s="233" t="str">
        <f>IFERROR(VLOOKUP($B55,'Institution Evaluation'!$A$55:$E$346,2,0),IFERROR(VLOOKUP($B55,'Privacy Analyst Evaluation'!$A$46:$E$120,2,0),""))&amp;""</f>
        <v>Are audit logs available that include AT LEAST all of the following: login, logout, actions performed, and source IP address?*</v>
      </c>
      <c r="D55" s="233" t="str">
        <f>IFERROR(VLOOKUP($B55,'Institution Evaluation'!$A$55:$E$346,3,0),IFERROR(VLOOKUP($B55,'Privacy Analyst Evaluation'!$A$46:$E$120,3,0),""))&amp;""</f>
        <v/>
      </c>
      <c r="E55" s="233" t="str">
        <f>IFERROR(VLOOKUP($B55,'Institution Evaluation'!$A$55:$E$346,4,0),IFERROR(VLOOKUP($B55,'Privacy Analyst Evaluation'!$A$46:$E$120,4,0),""))&amp;""</f>
        <v/>
      </c>
      <c r="F55" s="233" t="str">
        <f>IFERROR(VLOOKUP($B55,'Institution Evaluation'!$A$55:$E$346,5,0),IFERROR(VLOOKUP($B55,'Privacy Analyst Evaluation'!$A$46:$E$120,5,0),""))&amp;""</f>
        <v/>
      </c>
      <c r="G55" s="234"/>
      <c r="H55" s="233" t="str">
        <f>IFERROR(IF($H54+1&gt;'(backend scoring)'!$Q$335,"",$H54+1),"")</f>
        <v/>
      </c>
      <c r="I55" s="233" t="str">
        <f>_xlfn.XLOOKUP($H55,'(backend scoring)'!$S$2:$S$333,'(backend scoring)'!$A$2:$A$333,"")</f>
        <v/>
      </c>
      <c r="J55" s="233" t="str">
        <f>IFERROR(VLOOKUP($I55,'Institution Evaluation'!$A$55:$E$346,2,0),IFERROR(VLOOKUP($I55,'Privacy Analyst Evaluation'!$A$46:$E$120,2,0),""))</f>
        <v/>
      </c>
      <c r="K55" s="233" t="str">
        <f>IFERROR(VLOOKUP($I55,'Institution Evaluation'!$A$55:$E$346,3,0),IFERROR(VLOOKUP($I55,'Privacy Analyst Evaluation'!$A$46:$E$120,3,0),""))&amp;""</f>
        <v/>
      </c>
      <c r="L55" s="233" t="str">
        <f>IFERROR(VLOOKUP($I55,'Institution Evaluation'!$A$55:$E$346,4,0),IFERROR(VLOOKUP($I55,'Privacy Analyst Evaluation'!$A$46:$E$120,4,0),""))&amp;""</f>
        <v/>
      </c>
      <c r="M55" s="233" t="str">
        <f>IFERROR(VLOOKUP($I55,'Institution Evaluation'!$A$55:$E$346,5,0),IFERROR(VLOOKUP($I55,'Privacy Analyst Evaluation'!$A$46:$E$120,5,0),""))&amp;""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195" x14ac:dyDescent="0.2">
      <c r="A56" s="233">
        <f>IFERROR(IF($A55+1&gt;'(backend scoring)'!$T$335,"",$A55+1),"")</f>
        <v>32</v>
      </c>
      <c r="B56" s="233" t="str">
        <f>_xlfn.XLOOKUP($A56,'(backend scoring)'!$V$2:$V$333,'(backend scoring)'!$A$2:$A$333,"")</f>
        <v>AAAI-10</v>
      </c>
      <c r="C56" s="233" t="str">
        <f>IFERROR(VLOOKUP($B56,'Institution Evaluation'!$A$55:$E$346,2,0),IFERROR(VLOOKUP($B56,'Privacy Analyst Evaluation'!$A$46:$E$120,2,0),""))&amp;""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33" t="str">
        <f>IFERROR(VLOOKUP($B56,'Institution Evaluation'!$A$55:$E$346,3,0),IFERROR(VLOOKUP($B56,'Privacy Analyst Evaluation'!$A$46:$E$120,3,0),""))&amp;""</f>
        <v/>
      </c>
      <c r="E56" s="233" t="str">
        <f>IFERROR(VLOOKUP($B56,'Institution Evaluation'!$A$55:$E$346,4,0),IFERROR(VLOOKUP($B56,'Privacy Analyst Evaluation'!$A$46:$E$120,4,0),""))&amp;""</f>
        <v/>
      </c>
      <c r="F56" s="233" t="str">
        <f>IFERROR(VLOOKUP($B56,'Institution Evaluation'!$A$55:$E$346,5,0),IFERROR(VLOOKUP($B56,'Privacy Analyst Evaluation'!$A$46:$E$120,5,0),""))&amp;""</f>
        <v/>
      </c>
      <c r="G56" s="234"/>
      <c r="H56" s="233" t="str">
        <f>IFERROR(IF($H55+1&gt;'(backend scoring)'!$Q$335,"",$H55+1),"")</f>
        <v/>
      </c>
      <c r="I56" s="233" t="str">
        <f>_xlfn.XLOOKUP($H56,'(backend scoring)'!$S$2:$S$333,'(backend scoring)'!$A$2:$A$333,"")</f>
        <v/>
      </c>
      <c r="J56" s="233" t="str">
        <f>IFERROR(VLOOKUP($I56,'Institution Evaluation'!$A$55:$E$346,2,0),IFERROR(VLOOKUP($I56,'Privacy Analyst Evaluation'!$A$46:$E$120,2,0),""))</f>
        <v/>
      </c>
      <c r="K56" s="233" t="str">
        <f>IFERROR(VLOOKUP($I56,'Institution Evaluation'!$A$55:$E$346,3,0),IFERROR(VLOOKUP($I56,'Privacy Analyst Evaluation'!$A$46:$E$120,3,0),""))&amp;""</f>
        <v/>
      </c>
      <c r="L56" s="233" t="str">
        <f>IFERROR(VLOOKUP($I56,'Institution Evaluation'!$A$55:$E$346,4,0),IFERROR(VLOOKUP($I56,'Privacy Analyst Evaluation'!$A$46:$E$120,4,0),""))&amp;""</f>
        <v/>
      </c>
      <c r="M56" s="233" t="str">
        <f>IFERROR(VLOOKUP($I56,'Institution Evaluation'!$A$55:$E$346,5,0),IFERROR(VLOOKUP($I56,'Privacy Analyst Evaluation'!$A$46:$E$120,5,0),""))&amp;""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90" x14ac:dyDescent="0.2">
      <c r="A57" s="233">
        <f>IFERROR(IF($A56+1&gt;'(backend scoring)'!$T$335,"",$A56+1),"")</f>
        <v>33</v>
      </c>
      <c r="B57" s="233" t="str">
        <f>_xlfn.XLOOKUP($A57,'(backend scoring)'!$V$2:$V$333,'(backend scoring)'!$A$2:$A$333,"")</f>
        <v>AAAI-11</v>
      </c>
      <c r="C57" s="233" t="str">
        <f>IFERROR(VLOOKUP($B57,'Institution Evaluation'!$A$55:$E$346,2,0),IFERROR(VLOOKUP($B57,'Privacy Analyst Evaluation'!$A$46:$E$120,2,0),""))&amp;""</f>
        <v>Can you provide the institution documentation regarding the retention period for those logs, how logs are protected, and whether they are accessible to the customer (and if so, how)?*</v>
      </c>
      <c r="D57" s="233" t="str">
        <f>IFERROR(VLOOKUP($B57,'Institution Evaluation'!$A$55:$E$346,3,0),IFERROR(VLOOKUP($B57,'Privacy Analyst Evaluation'!$A$46:$E$120,3,0),""))&amp;""</f>
        <v/>
      </c>
      <c r="E57" s="233" t="str">
        <f>IFERROR(VLOOKUP($B57,'Institution Evaluation'!$A$55:$E$346,4,0),IFERROR(VLOOKUP($B57,'Privacy Analyst Evaluation'!$A$46:$E$120,4,0),""))&amp;""</f>
        <v/>
      </c>
      <c r="F57" s="233" t="str">
        <f>IFERROR(VLOOKUP($B57,'Institution Evaluation'!$A$55:$E$346,5,0),IFERROR(VLOOKUP($B57,'Privacy Analyst Evaluation'!$A$46:$E$120,5,0),""))&amp;""</f>
        <v/>
      </c>
      <c r="G57" s="234"/>
      <c r="H57" s="233" t="str">
        <f>IFERROR(IF($H56+1&gt;'(backend scoring)'!$Q$335,"",$H56+1),"")</f>
        <v/>
      </c>
      <c r="I57" s="233" t="str">
        <f>_xlfn.XLOOKUP($H57,'(backend scoring)'!$S$2:$S$333,'(backend scoring)'!$A$2:$A$333,"")</f>
        <v/>
      </c>
      <c r="J57" s="233" t="str">
        <f>IFERROR(VLOOKUP($I57,'Institution Evaluation'!$A$55:$E$346,2,0),IFERROR(VLOOKUP($I57,'Privacy Analyst Evaluation'!$A$46:$E$120,2,0),""))</f>
        <v/>
      </c>
      <c r="K57" s="233" t="str">
        <f>IFERROR(VLOOKUP($I57,'Institution Evaluation'!$A$55:$E$346,3,0),IFERROR(VLOOKUP($I57,'Privacy Analyst Evaluation'!$A$46:$E$120,3,0),""))&amp;""</f>
        <v/>
      </c>
      <c r="L57" s="233" t="str">
        <f>IFERROR(VLOOKUP($I57,'Institution Evaluation'!$A$55:$E$346,4,0),IFERROR(VLOOKUP($I57,'Privacy Analyst Evaluation'!$A$46:$E$120,4,0),""))&amp;""</f>
        <v/>
      </c>
      <c r="M57" s="233" t="str">
        <f>IFERROR(VLOOKUP($I57,'Institution Evaluation'!$A$55:$E$346,5,0),IFERROR(VLOOKUP($I57,'Privacy Analyst Evaluation'!$A$46:$E$120,5,0),""))&amp;""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75" x14ac:dyDescent="0.2">
      <c r="A58" s="233">
        <f>IFERROR(IF($A57+1&gt;'(backend scoring)'!$T$335,"",$A57+1),"")</f>
        <v>34</v>
      </c>
      <c r="B58" s="233" t="str">
        <f>_xlfn.XLOOKUP($A58,'(backend scoring)'!$V$2:$V$333,'(backend scoring)'!$A$2:$A$333,"")</f>
        <v>CHNG-01</v>
      </c>
      <c r="C58" s="233" t="str">
        <f>IFERROR(VLOOKUP($B58,'Institution Evaluation'!$A$55:$E$346,2,0),IFERROR(VLOOKUP($B58,'Privacy Analyst Evaluation'!$A$46:$E$120,2,0),""))&amp;""</f>
        <v>Will the institution be notified of major changes to your environment that could impact the institution's security posture?*</v>
      </c>
      <c r="D58" s="233" t="str">
        <f>IFERROR(VLOOKUP($B58,'Institution Evaluation'!$A$55:$E$346,3,0),IFERROR(VLOOKUP($B58,'Privacy Analyst Evaluation'!$A$46:$E$120,3,0),""))&amp;""</f>
        <v/>
      </c>
      <c r="E58" s="233" t="str">
        <f>IFERROR(VLOOKUP($B58,'Institution Evaluation'!$A$55:$E$346,4,0),IFERROR(VLOOKUP($B58,'Privacy Analyst Evaluation'!$A$46:$E$120,4,0),""))&amp;""</f>
        <v/>
      </c>
      <c r="F58" s="233" t="str">
        <f>IFERROR(VLOOKUP($B58,'Institution Evaluation'!$A$55:$E$346,5,0),IFERROR(VLOOKUP($B58,'Privacy Analyst Evaluation'!$A$46:$E$120,5,0),""))&amp;""</f>
        <v/>
      </c>
      <c r="G58" s="234"/>
      <c r="H58" s="233" t="str">
        <f>IFERROR(IF($H57+1&gt;'(backend scoring)'!$Q$335,"",$H57+1),"")</f>
        <v/>
      </c>
      <c r="I58" s="233" t="str">
        <f>_xlfn.XLOOKUP($H58,'(backend scoring)'!$S$2:$S$333,'(backend scoring)'!$A$2:$A$333,"")</f>
        <v/>
      </c>
      <c r="J58" s="233" t="str">
        <f>IFERROR(VLOOKUP($I58,'Institution Evaluation'!$A$55:$E$346,2,0),IFERROR(VLOOKUP($I58,'Privacy Analyst Evaluation'!$A$46:$E$120,2,0),""))</f>
        <v/>
      </c>
      <c r="K58" s="233" t="str">
        <f>IFERROR(VLOOKUP($I58,'Institution Evaluation'!$A$55:$E$346,3,0),IFERROR(VLOOKUP($I58,'Privacy Analyst Evaluation'!$A$46:$E$120,3,0),""))&amp;""</f>
        <v/>
      </c>
      <c r="L58" s="233" t="str">
        <f>IFERROR(VLOOKUP($I58,'Institution Evaluation'!$A$55:$E$346,4,0),IFERROR(VLOOKUP($I58,'Privacy Analyst Evaluation'!$A$46:$E$120,4,0),""))&amp;""</f>
        <v/>
      </c>
      <c r="M58" s="233" t="str">
        <f>IFERROR(VLOOKUP($I58,'Institution Evaluation'!$A$55:$E$346,5,0),IFERROR(VLOOKUP($I58,'Privacy Analyst Evaluation'!$A$46:$E$120,5,0),""))&amp;""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45" x14ac:dyDescent="0.2">
      <c r="A59" s="233">
        <f>IFERROR(IF($A58+1&gt;'(backend scoring)'!$T$335,"",$A58+1),"")</f>
        <v>35</v>
      </c>
      <c r="B59" s="233" t="str">
        <f>_xlfn.XLOOKUP($A59,'(backend scoring)'!$V$2:$V$333,'(backend scoring)'!$A$2:$A$333,"")</f>
        <v>CHNG-02</v>
      </c>
      <c r="C59" s="233" t="str">
        <f>IFERROR(VLOOKUP($B59,'Institution Evaluation'!$A$55:$E$346,2,0),IFERROR(VLOOKUP($B59,'Privacy Analyst Evaluation'!$A$46:$E$120,2,0),""))&amp;""</f>
        <v>Does the system support client customizations from one release to another?*</v>
      </c>
      <c r="D59" s="233" t="str">
        <f>IFERROR(VLOOKUP($B59,'Institution Evaluation'!$A$55:$E$346,3,0),IFERROR(VLOOKUP($B59,'Privacy Analyst Evaluation'!$A$46:$E$120,3,0),""))&amp;""</f>
        <v/>
      </c>
      <c r="E59" s="233" t="str">
        <f>IFERROR(VLOOKUP($B59,'Institution Evaluation'!$A$55:$E$346,4,0),IFERROR(VLOOKUP($B59,'Privacy Analyst Evaluation'!$A$46:$E$120,4,0),""))&amp;""</f>
        <v/>
      </c>
      <c r="F59" s="233" t="str">
        <f>IFERROR(VLOOKUP($B59,'Institution Evaluation'!$A$55:$E$346,5,0),IFERROR(VLOOKUP($B59,'Privacy Analyst Evaluation'!$A$46:$E$120,5,0),""))&amp;""</f>
        <v/>
      </c>
      <c r="G59" s="234"/>
      <c r="H59" s="233" t="str">
        <f>IFERROR(IF($H58+1&gt;'(backend scoring)'!$Q$335,"",$H58+1),"")</f>
        <v/>
      </c>
      <c r="I59" s="233" t="str">
        <f>_xlfn.XLOOKUP($H59,'(backend scoring)'!$S$2:$S$333,'(backend scoring)'!$A$2:$A$333,"")</f>
        <v/>
      </c>
      <c r="J59" s="233" t="str">
        <f>IFERROR(VLOOKUP($I59,'Institution Evaluation'!$A$55:$E$346,2,0),IFERROR(VLOOKUP($I59,'Privacy Analyst Evaluation'!$A$46:$E$120,2,0),""))</f>
        <v/>
      </c>
      <c r="K59" s="233" t="str">
        <f>IFERROR(VLOOKUP($I59,'Institution Evaluation'!$A$55:$E$346,3,0),IFERROR(VLOOKUP($I59,'Privacy Analyst Evaluation'!$A$46:$E$120,3,0),""))&amp;""</f>
        <v/>
      </c>
      <c r="L59" s="233" t="str">
        <f>IFERROR(VLOOKUP($I59,'Institution Evaluation'!$A$55:$E$346,4,0),IFERROR(VLOOKUP($I59,'Privacy Analyst Evaluation'!$A$46:$E$120,4,0),""))&amp;""</f>
        <v/>
      </c>
      <c r="M59" s="233" t="str">
        <f>IFERROR(VLOOKUP($I59,'Institution Evaluation'!$A$55:$E$346,5,0),IFERROR(VLOOKUP($I59,'Privacy Analyst Evaluation'!$A$46:$E$120,5,0),""))&amp;""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75" x14ac:dyDescent="0.2">
      <c r="A60" s="233">
        <f>IFERROR(IF($A59+1&gt;'(backend scoring)'!$T$335,"",$A59+1),"")</f>
        <v>36</v>
      </c>
      <c r="B60" s="233" t="str">
        <f>_xlfn.XLOOKUP($A60,'(backend scoring)'!$V$2:$V$333,'(backend scoring)'!$A$2:$A$333,"")</f>
        <v>CHNG-03</v>
      </c>
      <c r="C60" s="233" t="str">
        <f>IFERROR(VLOOKUP($B60,'Institution Evaluation'!$A$55:$E$346,2,0),IFERROR(VLOOKUP($B60,'Privacy Analyst Evaluation'!$A$46:$E$120,2,0),""))&amp;""</f>
        <v>Do you have an implemented system configuration management process (e.g.,secure "gold" images, etc.)?*</v>
      </c>
      <c r="D60" s="233" t="str">
        <f>IFERROR(VLOOKUP($B60,'Institution Evaluation'!$A$55:$E$346,3,0),IFERROR(VLOOKUP($B60,'Privacy Analyst Evaluation'!$A$46:$E$120,3,0),""))&amp;""</f>
        <v/>
      </c>
      <c r="E60" s="233" t="str">
        <f>IFERROR(VLOOKUP($B60,'Institution Evaluation'!$A$55:$E$346,4,0),IFERROR(VLOOKUP($B60,'Privacy Analyst Evaluation'!$A$46:$E$120,4,0),""))&amp;""</f>
        <v/>
      </c>
      <c r="F60" s="233" t="str">
        <f>IFERROR(VLOOKUP($B60,'Institution Evaluation'!$A$55:$E$346,5,0),IFERROR(VLOOKUP($B60,'Privacy Analyst Evaluation'!$A$46:$E$120,5,0),""))&amp;""</f>
        <v/>
      </c>
      <c r="G60" s="234"/>
      <c r="H60" s="233" t="str">
        <f>IFERROR(IF($H59+1&gt;'(backend scoring)'!$Q$335,"",$H59+1),"")</f>
        <v/>
      </c>
      <c r="I60" s="233" t="str">
        <f>_xlfn.XLOOKUP($H60,'(backend scoring)'!$S$2:$S$333,'(backend scoring)'!$A$2:$A$333,"")</f>
        <v/>
      </c>
      <c r="J60" s="233" t="str">
        <f>IFERROR(VLOOKUP($I60,'Institution Evaluation'!$A$55:$E$346,2,0),IFERROR(VLOOKUP($I60,'Privacy Analyst Evaluation'!$A$46:$E$120,2,0),""))</f>
        <v/>
      </c>
      <c r="K60" s="233" t="str">
        <f>IFERROR(VLOOKUP($I60,'Institution Evaluation'!$A$55:$E$346,3,0),IFERROR(VLOOKUP($I60,'Privacy Analyst Evaluation'!$A$46:$E$120,3,0),""))&amp;""</f>
        <v/>
      </c>
      <c r="L60" s="233" t="str">
        <f>IFERROR(VLOOKUP($I60,'Institution Evaluation'!$A$55:$E$346,4,0),IFERROR(VLOOKUP($I60,'Privacy Analyst Evaluation'!$A$46:$E$120,4,0),""))&amp;""</f>
        <v/>
      </c>
      <c r="M60" s="233" t="str">
        <f>IFERROR(VLOOKUP($I60,'Institution Evaluation'!$A$55:$E$346,5,0),IFERROR(VLOOKUP($I60,'Privacy Analyst Evaluation'!$A$46:$E$120,5,0),""))&amp;""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105" x14ac:dyDescent="0.2">
      <c r="A61" s="233">
        <f>IFERROR(IF($A60+1&gt;'(backend scoring)'!$T$335,"",$A60+1),"")</f>
        <v>37</v>
      </c>
      <c r="B61" s="233" t="str">
        <f>_xlfn.XLOOKUP($A61,'(backend scoring)'!$V$2:$V$333,'(backend scoring)'!$A$2:$A$333,"")</f>
        <v>DATA-01</v>
      </c>
      <c r="C61" s="233" t="str">
        <f>IFERROR(VLOOKUP($B61,'Institution Evaluation'!$A$55:$E$346,2,0),IFERROR(VLOOKUP($B61,'Privacy Analyst Evaluation'!$A$46:$E$120,2,0),""))&amp;""</f>
        <v>Will the institution's data be stored on any devices (database servers, file servers, SAN, NAS, etc.) configured with non-RFC 1918/4193 (i.e., publicly routable) IP addresses?*</v>
      </c>
      <c r="D61" s="233" t="str">
        <f>IFERROR(VLOOKUP($B61,'Institution Evaluation'!$A$55:$E$346,3,0),IFERROR(VLOOKUP($B61,'Privacy Analyst Evaluation'!$A$46:$E$120,3,0),""))&amp;""</f>
        <v/>
      </c>
      <c r="E61" s="233" t="str">
        <f>IFERROR(VLOOKUP($B61,'Institution Evaluation'!$A$55:$E$346,4,0),IFERROR(VLOOKUP($B61,'Privacy Analyst Evaluation'!$A$46:$E$120,4,0),""))&amp;""</f>
        <v/>
      </c>
      <c r="F61" s="233" t="str">
        <f>IFERROR(VLOOKUP($B61,'Institution Evaluation'!$A$55:$E$346,5,0),IFERROR(VLOOKUP($B61,'Privacy Analyst Evaluation'!$A$46:$E$120,5,0),""))&amp;""</f>
        <v/>
      </c>
      <c r="G61" s="234"/>
      <c r="H61" s="233" t="str">
        <f>IFERROR(IF($H60+1&gt;'(backend scoring)'!$Q$335,"",$H60+1),"")</f>
        <v/>
      </c>
      <c r="I61" s="233" t="str">
        <f>_xlfn.XLOOKUP($H61,'(backend scoring)'!$S$2:$S$333,'(backend scoring)'!$A$2:$A$333,"")</f>
        <v/>
      </c>
      <c r="J61" s="233" t="str">
        <f>IFERROR(VLOOKUP($I61,'Institution Evaluation'!$A$55:$E$346,2,0),IFERROR(VLOOKUP($I61,'Privacy Analyst Evaluation'!$A$46:$E$120,2,0),""))</f>
        <v/>
      </c>
      <c r="K61" s="233" t="str">
        <f>IFERROR(VLOOKUP($I61,'Institution Evaluation'!$A$55:$E$346,3,0),IFERROR(VLOOKUP($I61,'Privacy Analyst Evaluation'!$A$46:$E$120,3,0),""))&amp;""</f>
        <v/>
      </c>
      <c r="L61" s="233" t="str">
        <f>IFERROR(VLOOKUP($I61,'Institution Evaluation'!$A$55:$E$346,4,0),IFERROR(VLOOKUP($I61,'Privacy Analyst Evaluation'!$A$46:$E$120,4,0),""))&amp;""</f>
        <v/>
      </c>
      <c r="M61" s="233" t="str">
        <f>IFERROR(VLOOKUP($I61,'Institution Evaluation'!$A$55:$E$346,5,0),IFERROR(VLOOKUP($I61,'Privacy Analyst Evaluation'!$A$46:$E$120,5,0),""))&amp;""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60" x14ac:dyDescent="0.2">
      <c r="A62" s="233">
        <f>IFERROR(IF($A61+1&gt;'(backend scoring)'!$T$335,"",$A61+1),"")</f>
        <v>38</v>
      </c>
      <c r="B62" s="233" t="str">
        <f>_xlfn.XLOOKUP($A62,'(backend scoring)'!$V$2:$V$333,'(backend scoring)'!$A$2:$A$333,"")</f>
        <v>DATA-02</v>
      </c>
      <c r="C62" s="233" t="str">
        <f>IFERROR(VLOOKUP($B62,'Institution Evaluation'!$A$55:$E$346,2,0),IFERROR(VLOOKUP($B62,'Privacy Analyst Evaluation'!$A$46:$E$120,2,0),""))&amp;""</f>
        <v>Is the transport of sensitive data encrypted using security protocols/algorithms (e.g., system-to-client)?*</v>
      </c>
      <c r="D62" s="233" t="str">
        <f>IFERROR(VLOOKUP($B62,'Institution Evaluation'!$A$55:$E$346,3,0),IFERROR(VLOOKUP($B62,'Privacy Analyst Evaluation'!$A$46:$E$120,3,0),""))&amp;""</f>
        <v/>
      </c>
      <c r="E62" s="233" t="str">
        <f>IFERROR(VLOOKUP($B62,'Institution Evaluation'!$A$55:$E$346,4,0),IFERROR(VLOOKUP($B62,'Privacy Analyst Evaluation'!$A$46:$E$120,4,0),""))&amp;""</f>
        <v/>
      </c>
      <c r="F62" s="233" t="str">
        <f>IFERROR(VLOOKUP($B62,'Institution Evaluation'!$A$55:$E$346,5,0),IFERROR(VLOOKUP($B62,'Privacy Analyst Evaluation'!$A$46:$E$120,5,0),""))&amp;""</f>
        <v/>
      </c>
      <c r="G62" s="234"/>
      <c r="H62" s="233" t="str">
        <f>IFERROR(IF($H61+1&gt;'(backend scoring)'!$Q$335,"",$H61+1),"")</f>
        <v/>
      </c>
      <c r="I62" s="233" t="str">
        <f>_xlfn.XLOOKUP($H62,'(backend scoring)'!$S$2:$S$333,'(backend scoring)'!$A$2:$A$333,"")</f>
        <v/>
      </c>
      <c r="J62" s="233" t="str">
        <f>IFERROR(VLOOKUP($I62,'Institution Evaluation'!$A$55:$E$346,2,0),IFERROR(VLOOKUP($I62,'Privacy Analyst Evaluation'!$A$46:$E$120,2,0),""))</f>
        <v/>
      </c>
      <c r="K62" s="233" t="str">
        <f>IFERROR(VLOOKUP($I62,'Institution Evaluation'!$A$55:$E$346,3,0),IFERROR(VLOOKUP($I62,'Privacy Analyst Evaluation'!$A$46:$E$120,3,0),""))&amp;""</f>
        <v/>
      </c>
      <c r="L62" s="233" t="str">
        <f>IFERROR(VLOOKUP($I62,'Institution Evaluation'!$A$55:$E$346,4,0),IFERROR(VLOOKUP($I62,'Privacy Analyst Evaluation'!$A$46:$E$120,4,0),""))&amp;""</f>
        <v/>
      </c>
      <c r="M62" s="233" t="str">
        <f>IFERROR(VLOOKUP($I62,'Institution Evaluation'!$A$55:$E$346,5,0),IFERROR(VLOOKUP($I62,'Privacy Analyst Evaluation'!$A$46:$E$120,5,0),""))&amp;""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75" x14ac:dyDescent="0.2">
      <c r="A63" s="233">
        <f>IFERROR(IF($A62+1&gt;'(backend scoring)'!$T$335,"",$A62+1),"")</f>
        <v>39</v>
      </c>
      <c r="B63" s="233" t="str">
        <f>_xlfn.XLOOKUP($A63,'(backend scoring)'!$V$2:$V$333,'(backend scoring)'!$A$2:$A$333,"")</f>
        <v>DATA-03</v>
      </c>
      <c r="C63" s="233" t="str">
        <f>IFERROR(VLOOKUP($B63,'Institution Evaluation'!$A$55:$E$346,2,0),IFERROR(VLOOKUP($B63,'Privacy Analyst Evaluation'!$A$46:$E$120,2,0),""))&amp;""</f>
        <v>Is the storage of sensitive data encrypted using security protocols/algorithms (e.g., disk encryption, at-rest, files, and within a running database)?*</v>
      </c>
      <c r="D63" s="233" t="str">
        <f>IFERROR(VLOOKUP($B63,'Institution Evaluation'!$A$55:$E$346,3,0),IFERROR(VLOOKUP($B63,'Privacy Analyst Evaluation'!$A$46:$E$120,3,0),""))&amp;""</f>
        <v/>
      </c>
      <c r="E63" s="233" t="str">
        <f>IFERROR(VLOOKUP($B63,'Institution Evaluation'!$A$55:$E$346,4,0),IFERROR(VLOOKUP($B63,'Privacy Analyst Evaluation'!$A$46:$E$120,4,0),""))&amp;""</f>
        <v/>
      </c>
      <c r="F63" s="233" t="str">
        <f>IFERROR(VLOOKUP($B63,'Institution Evaluation'!$A$55:$E$346,5,0),IFERROR(VLOOKUP($B63,'Privacy Analyst Evaluation'!$A$46:$E$120,5,0),""))&amp;""</f>
        <v/>
      </c>
      <c r="G63" s="234"/>
      <c r="H63" s="233" t="str">
        <f>IFERROR(IF($H62+1&gt;'(backend scoring)'!$Q$335,"",$H62+1),"")</f>
        <v/>
      </c>
      <c r="I63" s="233" t="str">
        <f>_xlfn.XLOOKUP($H63,'(backend scoring)'!$S$2:$S$333,'(backend scoring)'!$A$2:$A$333,"")</f>
        <v/>
      </c>
      <c r="J63" s="233" t="str">
        <f>IFERROR(VLOOKUP($I63,'Institution Evaluation'!$A$55:$E$346,2,0),IFERROR(VLOOKUP($I63,'Privacy Analyst Evaluation'!$A$46:$E$120,2,0),""))</f>
        <v/>
      </c>
      <c r="K63" s="233" t="str">
        <f>IFERROR(VLOOKUP($I63,'Institution Evaluation'!$A$55:$E$346,3,0),IFERROR(VLOOKUP($I63,'Privacy Analyst Evaluation'!$A$46:$E$120,3,0),""))&amp;""</f>
        <v/>
      </c>
      <c r="L63" s="233" t="str">
        <f>IFERROR(VLOOKUP($I63,'Institution Evaluation'!$A$55:$E$346,4,0),IFERROR(VLOOKUP($I63,'Privacy Analyst Evaluation'!$A$46:$E$120,4,0),""))&amp;""</f>
        <v/>
      </c>
      <c r="M63" s="233" t="str">
        <f>IFERROR(VLOOKUP($I63,'Institution Evaluation'!$A$55:$E$346,5,0),IFERROR(VLOOKUP($I63,'Privacy Analyst Evaluation'!$A$46:$E$120,5,0),""))&amp;""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75" x14ac:dyDescent="0.2">
      <c r="A64" s="233">
        <f>IFERROR(IF($A63+1&gt;'(backend scoring)'!$T$335,"",$A63+1),"")</f>
        <v>40</v>
      </c>
      <c r="B64" s="233" t="str">
        <f>_xlfn.XLOOKUP($A64,'(backend scoring)'!$V$2:$V$333,'(backend scoring)'!$A$2:$A$333,"")</f>
        <v>DATA-04</v>
      </c>
      <c r="C64" s="233" t="str">
        <f>IFERROR(VLOOKUP($B64,'Institution Evaluation'!$A$55:$E$346,2,0),IFERROR(VLOOKUP($B64,'Privacy Analyst Evaluation'!$A$46:$E$120,2,0),""))&amp;""</f>
        <v>Do all cryptographic modules in use in your solution conform to the Federal Information Processing Standards (FIPS PUB 140-2 or 140-3)?*</v>
      </c>
      <c r="D64" s="233" t="str">
        <f>IFERROR(VLOOKUP($B64,'Institution Evaluation'!$A$55:$E$346,3,0),IFERROR(VLOOKUP($B64,'Privacy Analyst Evaluation'!$A$46:$E$120,3,0),""))&amp;""</f>
        <v/>
      </c>
      <c r="E64" s="233" t="str">
        <f>IFERROR(VLOOKUP($B64,'Institution Evaluation'!$A$55:$E$346,4,0),IFERROR(VLOOKUP($B64,'Privacy Analyst Evaluation'!$A$46:$E$120,4,0),""))&amp;""</f>
        <v/>
      </c>
      <c r="F64" s="233" t="str">
        <f>IFERROR(VLOOKUP($B64,'Institution Evaluation'!$A$55:$E$346,5,0),IFERROR(VLOOKUP($B64,'Privacy Analyst Evaluation'!$A$46:$E$120,5,0),""))&amp;""</f>
        <v/>
      </c>
      <c r="G64" s="234"/>
      <c r="H64" s="233" t="str">
        <f>IFERROR(IF($H63+1&gt;'(backend scoring)'!$Q$335,"",$H63+1),"")</f>
        <v/>
      </c>
      <c r="I64" s="233" t="str">
        <f>_xlfn.XLOOKUP($H64,'(backend scoring)'!$S$2:$S$333,'(backend scoring)'!$A$2:$A$333,"")</f>
        <v/>
      </c>
      <c r="J64" s="233" t="str">
        <f>IFERROR(VLOOKUP($I64,'Institution Evaluation'!$A$55:$E$346,2,0),IFERROR(VLOOKUP($I64,'Privacy Analyst Evaluation'!$A$46:$E$120,2,0),""))</f>
        <v/>
      </c>
      <c r="K64" s="233" t="str">
        <f>IFERROR(VLOOKUP($I64,'Institution Evaluation'!$A$55:$E$346,3,0),IFERROR(VLOOKUP($I64,'Privacy Analyst Evaluation'!$A$46:$E$120,3,0),""))&amp;""</f>
        <v/>
      </c>
      <c r="L64" s="233" t="str">
        <f>IFERROR(VLOOKUP($I64,'Institution Evaluation'!$A$55:$E$346,4,0),IFERROR(VLOOKUP($I64,'Privacy Analyst Evaluation'!$A$46:$E$120,4,0),""))&amp;""</f>
        <v/>
      </c>
      <c r="M64" s="233" t="str">
        <f>IFERROR(VLOOKUP($I64,'Institution Evaluation'!$A$55:$E$346,5,0),IFERROR(VLOOKUP($I64,'Privacy Analyst Evaluation'!$A$46:$E$120,5,0),""))&amp;""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60" x14ac:dyDescent="0.2">
      <c r="A65" s="233">
        <f>IFERROR(IF($A64+1&gt;'(backend scoring)'!$T$335,"",$A64+1),"")</f>
        <v>41</v>
      </c>
      <c r="B65" s="233" t="str">
        <f>_xlfn.XLOOKUP($A65,'(backend scoring)'!$V$2:$V$333,'(backend scoring)'!$A$2:$A$333,"")</f>
        <v>DATA-05</v>
      </c>
      <c r="C65" s="233" t="str">
        <f>IFERROR(VLOOKUP($B65,'Institution Evaluation'!$A$55:$E$346,2,0),IFERROR(VLOOKUP($B65,'Privacy Analyst Evaluation'!$A$46:$E$120,2,0),""))&amp;""</f>
        <v>Will the institution's data be available within the system for a period of time at the completion of this contract?*</v>
      </c>
      <c r="D65" s="233" t="str">
        <f>IFERROR(VLOOKUP($B65,'Institution Evaluation'!$A$55:$E$346,3,0),IFERROR(VLOOKUP($B65,'Privacy Analyst Evaluation'!$A$46:$E$120,3,0),""))&amp;""</f>
        <v/>
      </c>
      <c r="E65" s="233" t="str">
        <f>IFERROR(VLOOKUP($B65,'Institution Evaluation'!$A$55:$E$346,4,0),IFERROR(VLOOKUP($B65,'Privacy Analyst Evaluation'!$A$46:$E$120,4,0),""))&amp;""</f>
        <v/>
      </c>
      <c r="F65" s="233" t="str">
        <f>IFERROR(VLOOKUP($B65,'Institution Evaluation'!$A$55:$E$346,5,0),IFERROR(VLOOKUP($B65,'Privacy Analyst Evaluation'!$A$46:$E$120,5,0),""))&amp;""</f>
        <v/>
      </c>
      <c r="G65" s="234"/>
      <c r="H65" s="233" t="str">
        <f>IFERROR(IF($H64+1&gt;'(backend scoring)'!$Q$335,"",$H64+1),"")</f>
        <v/>
      </c>
      <c r="I65" s="233" t="str">
        <f>_xlfn.XLOOKUP($H65,'(backend scoring)'!$S$2:$S$333,'(backend scoring)'!$A$2:$A$333,"")</f>
        <v/>
      </c>
      <c r="J65" s="233" t="str">
        <f>IFERROR(VLOOKUP($I65,'Institution Evaluation'!$A$55:$E$346,2,0),IFERROR(VLOOKUP($I65,'Privacy Analyst Evaluation'!$A$46:$E$120,2,0),""))</f>
        <v/>
      </c>
      <c r="K65" s="233" t="str">
        <f>IFERROR(VLOOKUP($I65,'Institution Evaluation'!$A$55:$E$346,3,0),IFERROR(VLOOKUP($I65,'Privacy Analyst Evaluation'!$A$46:$E$120,3,0),""))&amp;""</f>
        <v/>
      </c>
      <c r="L65" s="233" t="str">
        <f>IFERROR(VLOOKUP($I65,'Institution Evaluation'!$A$55:$E$346,4,0),IFERROR(VLOOKUP($I65,'Privacy Analyst Evaluation'!$A$46:$E$120,4,0),""))&amp;""</f>
        <v/>
      </c>
      <c r="M65" s="233" t="str">
        <f>IFERROR(VLOOKUP($I65,'Institution Evaluation'!$A$55:$E$346,5,0),IFERROR(VLOOKUP($I65,'Privacy Analyst Evaluation'!$A$46:$E$120,5,0),""))&amp;""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45" x14ac:dyDescent="0.2">
      <c r="A66" s="233">
        <f>IFERROR(IF($A65+1&gt;'(backend scoring)'!$T$335,"",$A65+1),"")</f>
        <v>42</v>
      </c>
      <c r="B66" s="233" t="str">
        <f>_xlfn.XLOOKUP($A66,'(backend scoring)'!$V$2:$V$333,'(backend scoring)'!$A$2:$A$333,"")</f>
        <v>DATA-06</v>
      </c>
      <c r="C66" s="233" t="str">
        <f>IFERROR(VLOOKUP($B66,'Institution Evaluation'!$A$55:$E$346,2,0),IFERROR(VLOOKUP($B66,'Privacy Analyst Evaluation'!$A$46:$E$120,2,0),""))&amp;""</f>
        <v>Are these rights retained even through a provider acquisition or bankruptcy event?*</v>
      </c>
      <c r="D66" s="233" t="str">
        <f>IFERROR(VLOOKUP($B66,'Institution Evaluation'!$A$55:$E$346,3,0),IFERROR(VLOOKUP($B66,'Privacy Analyst Evaluation'!$A$46:$E$120,3,0),""))&amp;""</f>
        <v/>
      </c>
      <c r="E66" s="233" t="str">
        <f>IFERROR(VLOOKUP($B66,'Institution Evaluation'!$A$55:$E$346,4,0),IFERROR(VLOOKUP($B66,'Privacy Analyst Evaluation'!$A$46:$E$120,4,0),""))&amp;""</f>
        <v/>
      </c>
      <c r="F66" s="233" t="str">
        <f>IFERROR(VLOOKUP($B66,'Institution Evaluation'!$A$55:$E$346,5,0),IFERROR(VLOOKUP($B66,'Privacy Analyst Evaluation'!$A$46:$E$120,5,0),""))&amp;""</f>
        <v/>
      </c>
      <c r="G66" s="234"/>
      <c r="H66" s="233" t="str">
        <f>IFERROR(IF($H65+1&gt;'(backend scoring)'!$Q$335,"",$H65+1),"")</f>
        <v/>
      </c>
      <c r="I66" s="233" t="str">
        <f>_xlfn.XLOOKUP($H66,'(backend scoring)'!$S$2:$S$333,'(backend scoring)'!$A$2:$A$333,"")</f>
        <v/>
      </c>
      <c r="J66" s="233" t="str">
        <f>IFERROR(VLOOKUP($I66,'Institution Evaluation'!$A$55:$E$346,2,0),IFERROR(VLOOKUP($I66,'Privacy Analyst Evaluation'!$A$46:$E$120,2,0),""))</f>
        <v/>
      </c>
      <c r="K66" s="233" t="str">
        <f>IFERROR(VLOOKUP($I66,'Institution Evaluation'!$A$55:$E$346,3,0),IFERROR(VLOOKUP($I66,'Privacy Analyst Evaluation'!$A$46:$E$120,3,0),""))&amp;""</f>
        <v/>
      </c>
      <c r="L66" s="233" t="str">
        <f>IFERROR(VLOOKUP($I66,'Institution Evaluation'!$A$55:$E$346,4,0),IFERROR(VLOOKUP($I66,'Privacy Analyst Evaluation'!$A$46:$E$120,4,0),""))&amp;""</f>
        <v/>
      </c>
      <c r="M66" s="233" t="str">
        <f>IFERROR(VLOOKUP($I66,'Institution Evaluation'!$A$55:$E$346,5,0),IFERROR(VLOOKUP($I66,'Privacy Analyst Evaluation'!$A$46:$E$120,5,0),""))&amp;""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2">
      <c r="A67" s="233">
        <f>IFERROR(IF($A66+1&gt;'(backend scoring)'!$T$335,"",$A66+1),"")</f>
        <v>43</v>
      </c>
      <c r="B67" s="233" t="str">
        <f>_xlfn.XLOOKUP($A67,'(backend scoring)'!$V$2:$V$333,'(backend scoring)'!$A$2:$A$333,"")</f>
        <v>DATA-07</v>
      </c>
      <c r="C67" s="233" t="str">
        <f>IFERROR(VLOOKUP($B67,'Institution Evaluation'!$A$55:$E$346,2,0),IFERROR(VLOOKUP($B67,'Privacy Analyst Evaluation'!$A$46:$E$120,2,0),""))&amp;""</f>
        <v>Do backups containing the institution's data ever leave the institution's data zone either physically or via network routing?*</v>
      </c>
      <c r="D67" s="233" t="str">
        <f>IFERROR(VLOOKUP($B67,'Institution Evaluation'!$A$55:$E$346,3,0),IFERROR(VLOOKUP($B67,'Privacy Analyst Evaluation'!$A$46:$E$120,3,0),""))&amp;""</f>
        <v/>
      </c>
      <c r="E67" s="233" t="str">
        <f>IFERROR(VLOOKUP($B67,'Institution Evaluation'!$A$55:$E$346,4,0),IFERROR(VLOOKUP($B67,'Privacy Analyst Evaluation'!$A$46:$E$120,4,0),""))&amp;""</f>
        <v/>
      </c>
      <c r="F67" s="233" t="str">
        <f>IFERROR(VLOOKUP($B67,'Institution Evaluation'!$A$55:$E$346,5,0),IFERROR(VLOOKUP($B67,'Privacy Analyst Evaluation'!$A$46:$E$120,5,0),""))&amp;""</f>
        <v/>
      </c>
      <c r="G67" s="234"/>
      <c r="H67" s="233" t="str">
        <f>IFERROR(IF($H66+1&gt;'(backend scoring)'!$Q$335,"",$H66+1),"")</f>
        <v/>
      </c>
      <c r="I67" s="233" t="str">
        <f>_xlfn.XLOOKUP($H67,'(backend scoring)'!$S$2:$S$333,'(backend scoring)'!$A$2:$A$333,"")</f>
        <v/>
      </c>
      <c r="J67" s="233" t="str">
        <f>IFERROR(VLOOKUP($I67,'Institution Evaluation'!$A$55:$E$346,2,0),IFERROR(VLOOKUP($I67,'Privacy Analyst Evaluation'!$A$46:$E$120,2,0),""))</f>
        <v/>
      </c>
      <c r="K67" s="233" t="str">
        <f>IFERROR(VLOOKUP($I67,'Institution Evaluation'!$A$55:$E$346,3,0),IFERROR(VLOOKUP($I67,'Privacy Analyst Evaluation'!$A$46:$E$120,3,0),""))&amp;""</f>
        <v/>
      </c>
      <c r="L67" s="233" t="str">
        <f>IFERROR(VLOOKUP($I67,'Institution Evaluation'!$A$55:$E$346,4,0),IFERROR(VLOOKUP($I67,'Privacy Analyst Evaluation'!$A$46:$E$120,4,0),""))&amp;""</f>
        <v/>
      </c>
      <c r="M67" s="233" t="str">
        <f>IFERROR(VLOOKUP($I67,'Institution Evaluation'!$A$55:$E$346,5,0),IFERROR(VLOOKUP($I67,'Privacy Analyst Evaluation'!$A$46:$E$120,5,0),""))&amp;""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75" x14ac:dyDescent="0.2">
      <c r="A68" s="233">
        <f>IFERROR(IF($A67+1&gt;'(backend scoring)'!$T$335,"",$A67+1),"")</f>
        <v>44</v>
      </c>
      <c r="B68" s="233" t="str">
        <f>_xlfn.XLOOKUP($A68,'(backend scoring)'!$V$2:$V$333,'(backend scoring)'!$A$2:$A$333,"")</f>
        <v>DATA-08</v>
      </c>
      <c r="C68" s="233" t="str">
        <f>IFERROR(VLOOKUP($B68,'Institution Evaluation'!$A$55:$E$346,2,0),IFERROR(VLOOKUP($B68,'Privacy Analyst Evaluation'!$A$46:$E$120,2,0),""))&amp;""</f>
        <v>Is media used for long-term retention of business data and archival purposes stored in a secure, environmentally protected area?*</v>
      </c>
      <c r="D68" s="233" t="str">
        <f>IFERROR(VLOOKUP($B68,'Institution Evaluation'!$A$55:$E$346,3,0),IFERROR(VLOOKUP($B68,'Privacy Analyst Evaluation'!$A$46:$E$120,3,0),""))&amp;""</f>
        <v/>
      </c>
      <c r="E68" s="233" t="str">
        <f>IFERROR(VLOOKUP($B68,'Institution Evaluation'!$A$55:$E$346,4,0),IFERROR(VLOOKUP($B68,'Privacy Analyst Evaluation'!$A$46:$E$120,4,0),""))&amp;""</f>
        <v/>
      </c>
      <c r="F68" s="233" t="str">
        <f>IFERROR(VLOOKUP($B68,'Institution Evaluation'!$A$55:$E$346,5,0),IFERROR(VLOOKUP($B68,'Privacy Analyst Evaluation'!$A$46:$E$120,5,0),""))&amp;""</f>
        <v/>
      </c>
      <c r="G68" s="234"/>
      <c r="H68" s="233" t="str">
        <f>IFERROR(IF($H67+1&gt;'(backend scoring)'!$Q$335,"",$H67+1),"")</f>
        <v/>
      </c>
      <c r="I68" s="233" t="str">
        <f>_xlfn.XLOOKUP($H68,'(backend scoring)'!$S$2:$S$333,'(backend scoring)'!$A$2:$A$333,"")</f>
        <v/>
      </c>
      <c r="J68" s="233" t="str">
        <f>IFERROR(VLOOKUP($I68,'Institution Evaluation'!$A$55:$E$346,2,0),IFERROR(VLOOKUP($I68,'Privacy Analyst Evaluation'!$A$46:$E$120,2,0),""))</f>
        <v/>
      </c>
      <c r="K68" s="233" t="str">
        <f>IFERROR(VLOOKUP($I68,'Institution Evaluation'!$A$55:$E$346,3,0),IFERROR(VLOOKUP($I68,'Privacy Analyst Evaluation'!$A$46:$E$120,3,0),""))&amp;""</f>
        <v/>
      </c>
      <c r="L68" s="233" t="str">
        <f>IFERROR(VLOOKUP($I68,'Institution Evaluation'!$A$55:$E$346,4,0),IFERROR(VLOOKUP($I68,'Privacy Analyst Evaluation'!$A$46:$E$120,4,0),""))&amp;""</f>
        <v/>
      </c>
      <c r="M68" s="233" t="str">
        <f>IFERROR(VLOOKUP($I68,'Institution Evaluation'!$A$55:$E$346,5,0),IFERROR(VLOOKUP($I68,'Privacy Analyst Evaluation'!$A$46:$E$120,5,0),""))&amp;""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75" x14ac:dyDescent="0.2">
      <c r="A69" s="233">
        <f>IFERROR(IF($A68+1&gt;'(backend scoring)'!$T$335,"",$A68+1),"")</f>
        <v>45</v>
      </c>
      <c r="B69" s="233" t="str">
        <f>_xlfn.XLOOKUP($A69,'(backend scoring)'!$V$2:$V$333,'(backend scoring)'!$A$2:$A$333,"")</f>
        <v>DCTR-06</v>
      </c>
      <c r="C69" s="233" t="str">
        <f>IFERROR(VLOOKUP($B69,'Institution Evaluation'!$A$55:$E$346,2,0),IFERROR(VLOOKUP($B69,'Privacy Analyst Evaluation'!$A$46:$E$120,2,0),""))&amp;""</f>
        <v>Does a physical barrier fully enclose the physical space, preventing unauthorized physical contact with any of your devices?*</v>
      </c>
      <c r="D69" s="233" t="str">
        <f>IFERROR(VLOOKUP($B69,'Institution Evaluation'!$A$55:$E$346,3,0),IFERROR(VLOOKUP($B69,'Privacy Analyst Evaluation'!$A$46:$E$120,3,0),""))&amp;""</f>
        <v/>
      </c>
      <c r="E69" s="233" t="str">
        <f>IFERROR(VLOOKUP($B69,'Institution Evaluation'!$A$55:$E$346,4,0),IFERROR(VLOOKUP($B69,'Privacy Analyst Evaluation'!$A$46:$E$120,4,0),""))&amp;""</f>
        <v/>
      </c>
      <c r="F69" s="233" t="str">
        <f>IFERROR(VLOOKUP($B69,'Institution Evaluation'!$A$55:$E$346,5,0),IFERROR(VLOOKUP($B69,'Privacy Analyst Evaluation'!$A$46:$E$120,5,0),""))&amp;""</f>
        <v/>
      </c>
      <c r="G69" s="234"/>
      <c r="H69" s="233" t="str">
        <f>IFERROR(IF($H68+1&gt;'(backend scoring)'!$Q$335,"",$H68+1),"")</f>
        <v/>
      </c>
      <c r="I69" s="233" t="str">
        <f>_xlfn.XLOOKUP($H69,'(backend scoring)'!$S$2:$S$333,'(backend scoring)'!$A$2:$A$333,"")</f>
        <v/>
      </c>
      <c r="J69" s="233" t="str">
        <f>IFERROR(VLOOKUP($I69,'Institution Evaluation'!$A$55:$E$346,2,0),IFERROR(VLOOKUP($I69,'Privacy Analyst Evaluation'!$A$46:$E$120,2,0),""))</f>
        <v/>
      </c>
      <c r="K69" s="233" t="str">
        <f>IFERROR(VLOOKUP($I69,'Institution Evaluation'!$A$55:$E$346,3,0),IFERROR(VLOOKUP($I69,'Privacy Analyst Evaluation'!$A$46:$E$120,3,0),""))&amp;""</f>
        <v/>
      </c>
      <c r="L69" s="233" t="str">
        <f>IFERROR(VLOOKUP($I69,'Institution Evaluation'!$A$55:$E$346,4,0),IFERROR(VLOOKUP($I69,'Privacy Analyst Evaluation'!$A$46:$E$120,4,0),""))&amp;""</f>
        <v/>
      </c>
      <c r="M69" s="233" t="str">
        <f>IFERROR(VLOOKUP($I69,'Institution Evaluation'!$A$55:$E$346,5,0),IFERROR(VLOOKUP($I69,'Privacy Analyst Evaluation'!$A$46:$E$120,5,0),""))&amp;""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30" x14ac:dyDescent="0.2">
      <c r="A70" s="233">
        <f>IFERROR(IF($A69+1&gt;'(backend scoring)'!$T$335,"",$A69+1),"")</f>
        <v>46</v>
      </c>
      <c r="B70" s="233" t="str">
        <f>_xlfn.XLOOKUP($A70,'(backend scoring)'!$V$2:$V$333,'(backend scoring)'!$A$2:$A$333,"")</f>
        <v>DCTR-10</v>
      </c>
      <c r="C70" s="233" t="str">
        <f>IFERROR(VLOOKUP($B70,'Institution Evaluation'!$A$55:$E$346,2,0),IFERROR(VLOOKUP($B70,'Privacy Analyst Evaluation'!$A$46:$E$120,2,0),""))&amp;""</f>
        <v>Are redundant power strategies tested?*</v>
      </c>
      <c r="D70" s="233" t="str">
        <f>IFERROR(VLOOKUP($B70,'Institution Evaluation'!$A$55:$E$346,3,0),IFERROR(VLOOKUP($B70,'Privacy Analyst Evaluation'!$A$46:$E$120,3,0),""))&amp;""</f>
        <v/>
      </c>
      <c r="E70" s="233" t="str">
        <f>IFERROR(VLOOKUP($B70,'Institution Evaluation'!$A$55:$E$346,4,0),IFERROR(VLOOKUP($B70,'Privacy Analyst Evaluation'!$A$46:$E$120,4,0),""))&amp;""</f>
        <v/>
      </c>
      <c r="F70" s="233" t="str">
        <f>IFERROR(VLOOKUP($B70,'Institution Evaluation'!$A$55:$E$346,5,0),IFERROR(VLOOKUP($B70,'Privacy Analyst Evaluation'!$A$46:$E$120,5,0),""))&amp;""</f>
        <v/>
      </c>
      <c r="G70" s="234"/>
      <c r="H70" s="233" t="str">
        <f>IFERROR(IF($H69+1&gt;'(backend scoring)'!$Q$335,"",$H69+1),"")</f>
        <v/>
      </c>
      <c r="I70" s="233" t="str">
        <f>_xlfn.XLOOKUP($H70,'(backend scoring)'!$S$2:$S$333,'(backend scoring)'!$A$2:$A$333,"")</f>
        <v/>
      </c>
      <c r="J70" s="233" t="str">
        <f>IFERROR(VLOOKUP($I70,'Institution Evaluation'!$A$55:$E$346,2,0),IFERROR(VLOOKUP($I70,'Privacy Analyst Evaluation'!$A$46:$E$120,2,0),""))</f>
        <v/>
      </c>
      <c r="K70" s="233" t="str">
        <f>IFERROR(VLOOKUP($I70,'Institution Evaluation'!$A$55:$E$346,3,0),IFERROR(VLOOKUP($I70,'Privacy Analyst Evaluation'!$A$46:$E$120,3,0),""))&amp;""</f>
        <v/>
      </c>
      <c r="L70" s="233" t="str">
        <f>IFERROR(VLOOKUP($I70,'Institution Evaluation'!$A$55:$E$346,4,0),IFERROR(VLOOKUP($I70,'Privacy Analyst Evaluation'!$A$46:$E$120,4,0),""))&amp;""</f>
        <v/>
      </c>
      <c r="M70" s="233" t="str">
        <f>IFERROR(VLOOKUP($I70,'Institution Evaluation'!$A$55:$E$346,5,0),IFERROR(VLOOKUP($I70,'Privacy Analyst Evaluation'!$A$46:$E$120,5,0),""))&amp;""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45" x14ac:dyDescent="0.2">
      <c r="A71" s="233">
        <f>IFERROR(IF($A70+1&gt;'(backend scoring)'!$T$335,"",$A70+1),"")</f>
        <v>47</v>
      </c>
      <c r="B71" s="233" t="str">
        <f>_xlfn.XLOOKUP($A71,'(backend scoring)'!$V$2:$V$333,'(backend scoring)'!$A$2:$A$333,"")</f>
        <v>FIDP-01</v>
      </c>
      <c r="C71" s="233" t="str">
        <f>IFERROR(VLOOKUP($B71,'Institution Evaluation'!$A$55:$E$346,2,0),IFERROR(VLOOKUP($B71,'Privacy Analyst Evaluation'!$A$46:$E$120,2,0),""))&amp;""</f>
        <v>Are you utilizing a stateful packet inspection (SPI) firewall?*</v>
      </c>
      <c r="D71" s="233" t="str">
        <f>IFERROR(VLOOKUP($B71,'Institution Evaluation'!$A$55:$E$346,3,0),IFERROR(VLOOKUP($B71,'Privacy Analyst Evaluation'!$A$46:$E$120,3,0),""))&amp;""</f>
        <v/>
      </c>
      <c r="E71" s="233" t="str">
        <f>IFERROR(VLOOKUP($B71,'Institution Evaluation'!$A$55:$E$346,4,0),IFERROR(VLOOKUP($B71,'Privacy Analyst Evaluation'!$A$46:$E$120,4,0),""))&amp;""</f>
        <v/>
      </c>
      <c r="F71" s="233" t="str">
        <f>IFERROR(VLOOKUP($B71,'Institution Evaluation'!$A$55:$E$346,5,0),IFERROR(VLOOKUP($B71,'Privacy Analyst Evaluation'!$A$46:$E$120,5,0),""))&amp;""</f>
        <v/>
      </c>
      <c r="G71" s="234"/>
      <c r="H71" s="233" t="str">
        <f>IFERROR(IF($H70+1&gt;'(backend scoring)'!$Q$335,"",$H70+1),"")</f>
        <v/>
      </c>
      <c r="I71" s="233" t="str">
        <f>_xlfn.XLOOKUP($H71,'(backend scoring)'!$S$2:$S$333,'(backend scoring)'!$A$2:$A$333,"")</f>
        <v/>
      </c>
      <c r="J71" s="233" t="str">
        <f>IFERROR(VLOOKUP($I71,'Institution Evaluation'!$A$55:$E$346,2,0),IFERROR(VLOOKUP($I71,'Privacy Analyst Evaluation'!$A$46:$E$120,2,0),""))</f>
        <v/>
      </c>
      <c r="K71" s="233" t="str">
        <f>IFERROR(VLOOKUP($I71,'Institution Evaluation'!$A$55:$E$346,3,0),IFERROR(VLOOKUP($I71,'Privacy Analyst Evaluation'!$A$46:$E$120,3,0),""))&amp;""</f>
        <v/>
      </c>
      <c r="L71" s="233" t="str">
        <f>IFERROR(VLOOKUP($I71,'Institution Evaluation'!$A$55:$E$346,4,0),IFERROR(VLOOKUP($I71,'Privacy Analyst Evaluation'!$A$46:$E$120,4,0),""))&amp;""</f>
        <v/>
      </c>
      <c r="M71" s="233" t="str">
        <f>IFERROR(VLOOKUP($I71,'Institution Evaluation'!$A$55:$E$346,5,0),IFERROR(VLOOKUP($I71,'Privacy Analyst Evaluation'!$A$46:$E$120,5,0),""))&amp;""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45" x14ac:dyDescent="0.2">
      <c r="A72" s="233">
        <f>IFERROR(IF($A71+1&gt;'(backend scoring)'!$T$335,"",$A71+1),"")</f>
        <v>48</v>
      </c>
      <c r="B72" s="233" t="str">
        <f>_xlfn.XLOOKUP($A72,'(backend scoring)'!$V$2:$V$333,'(backend scoring)'!$A$2:$A$333,"")</f>
        <v>FIDP-02</v>
      </c>
      <c r="C72" s="233" t="str">
        <f>IFERROR(VLOOKUP($B72,'Institution Evaluation'!$A$55:$E$346,2,0),IFERROR(VLOOKUP($B72,'Privacy Analyst Evaluation'!$A$46:$E$120,2,0),""))&amp;""</f>
        <v>Do you have a documented policy for firewall change requests?*</v>
      </c>
      <c r="D72" s="233" t="str">
        <f>IFERROR(VLOOKUP($B72,'Institution Evaluation'!$A$55:$E$346,3,0),IFERROR(VLOOKUP($B72,'Privacy Analyst Evaluation'!$A$46:$E$120,3,0),""))&amp;""</f>
        <v/>
      </c>
      <c r="E72" s="233" t="str">
        <f>IFERROR(VLOOKUP($B72,'Institution Evaluation'!$A$55:$E$346,4,0),IFERROR(VLOOKUP($B72,'Privacy Analyst Evaluation'!$A$46:$E$120,4,0),""))&amp;""</f>
        <v/>
      </c>
      <c r="F72" s="233" t="str">
        <f>IFERROR(VLOOKUP($B72,'Institution Evaluation'!$A$55:$E$346,5,0),IFERROR(VLOOKUP($B72,'Privacy Analyst Evaluation'!$A$46:$E$120,5,0),""))&amp;""</f>
        <v/>
      </c>
      <c r="G72" s="234"/>
      <c r="H72" s="233" t="str">
        <f>IFERROR(IF($H71+1&gt;'(backend scoring)'!$Q$335,"",$H71+1),"")</f>
        <v/>
      </c>
      <c r="I72" s="233" t="str">
        <f>_xlfn.XLOOKUP($H72,'(backend scoring)'!$S$2:$S$333,'(backend scoring)'!$A$2:$A$333,"")</f>
        <v/>
      </c>
      <c r="J72" s="233" t="str">
        <f>IFERROR(VLOOKUP($I72,'Institution Evaluation'!$A$55:$E$346,2,0),IFERROR(VLOOKUP($I72,'Privacy Analyst Evaluation'!$A$46:$E$120,2,0),""))</f>
        <v/>
      </c>
      <c r="K72" s="233" t="str">
        <f>IFERROR(VLOOKUP($I72,'Institution Evaluation'!$A$55:$E$346,3,0),IFERROR(VLOOKUP($I72,'Privacy Analyst Evaluation'!$A$46:$E$120,3,0),""))&amp;""</f>
        <v/>
      </c>
      <c r="L72" s="233" t="str">
        <f>IFERROR(VLOOKUP($I72,'Institution Evaluation'!$A$55:$E$346,4,0),IFERROR(VLOOKUP($I72,'Privacy Analyst Evaluation'!$A$46:$E$120,4,0),""))&amp;""</f>
        <v/>
      </c>
      <c r="M72" s="233" t="str">
        <f>IFERROR(VLOOKUP($I72,'Institution Evaluation'!$A$55:$E$346,5,0),IFERROR(VLOOKUP($I72,'Privacy Analyst Evaluation'!$A$46:$E$120,5,0),""))&amp;""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45" x14ac:dyDescent="0.2">
      <c r="A73" s="233">
        <f>IFERROR(IF($A72+1&gt;'(backend scoring)'!$T$335,"",$A72+1),"")</f>
        <v>49</v>
      </c>
      <c r="B73" s="233" t="str">
        <f>_xlfn.XLOOKUP($A73,'(backend scoring)'!$V$2:$V$333,'(backend scoring)'!$A$2:$A$333,"")</f>
        <v>FIDP-03</v>
      </c>
      <c r="C73" s="233" t="str">
        <f>IFERROR(VLOOKUP($B73,'Institution Evaluation'!$A$55:$E$346,2,0),IFERROR(VLOOKUP($B73,'Privacy Analyst Evaluation'!$A$46:$E$120,2,0),""))&amp;""</f>
        <v>Have you implemented an intrusion detection system (network-based)?*</v>
      </c>
      <c r="D73" s="233" t="str">
        <f>IFERROR(VLOOKUP($B73,'Institution Evaluation'!$A$55:$E$346,3,0),IFERROR(VLOOKUP($B73,'Privacy Analyst Evaluation'!$A$46:$E$120,3,0),""))&amp;""</f>
        <v/>
      </c>
      <c r="E73" s="233" t="str">
        <f>IFERROR(VLOOKUP($B73,'Institution Evaluation'!$A$55:$E$346,4,0),IFERROR(VLOOKUP($B73,'Privacy Analyst Evaluation'!$A$46:$E$120,4,0),""))&amp;""</f>
        <v/>
      </c>
      <c r="F73" s="233" t="str">
        <f>IFERROR(VLOOKUP($B73,'Institution Evaluation'!$A$55:$E$346,5,0),IFERROR(VLOOKUP($B73,'Privacy Analyst Evaluation'!$A$46:$E$120,5,0),""))&amp;""</f>
        <v/>
      </c>
      <c r="G73" s="234"/>
      <c r="H73" s="233" t="str">
        <f>IFERROR(IF($H72+1&gt;'(backend scoring)'!$Q$335,"",$H72+1),"")</f>
        <v/>
      </c>
      <c r="I73" s="233" t="str">
        <f>_xlfn.XLOOKUP($H73,'(backend scoring)'!$S$2:$S$333,'(backend scoring)'!$A$2:$A$333,"")</f>
        <v/>
      </c>
      <c r="J73" s="233" t="str">
        <f>IFERROR(VLOOKUP($I73,'Institution Evaluation'!$A$55:$E$346,2,0),IFERROR(VLOOKUP($I73,'Privacy Analyst Evaluation'!$A$46:$E$120,2,0),""))</f>
        <v/>
      </c>
      <c r="K73" s="233" t="str">
        <f>IFERROR(VLOOKUP($I73,'Institution Evaluation'!$A$55:$E$346,3,0),IFERROR(VLOOKUP($I73,'Privacy Analyst Evaluation'!$A$46:$E$120,3,0),""))&amp;""</f>
        <v/>
      </c>
      <c r="L73" s="233" t="str">
        <f>IFERROR(VLOOKUP($I73,'Institution Evaluation'!$A$55:$E$346,4,0),IFERROR(VLOOKUP($I73,'Privacy Analyst Evaluation'!$A$46:$E$120,4,0),""))&amp;""</f>
        <v/>
      </c>
      <c r="M73" s="233" t="str">
        <f>IFERROR(VLOOKUP($I73,'Institution Evaluation'!$A$55:$E$346,5,0),IFERROR(VLOOKUP($I73,'Privacy Analyst Evaluation'!$A$46:$E$120,5,0),""))&amp;""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30" x14ac:dyDescent="0.2">
      <c r="A74" s="233">
        <f>IFERROR(IF($A73+1&gt;'(backend scoring)'!$T$335,"",$A73+1),"")</f>
        <v>50</v>
      </c>
      <c r="B74" s="233" t="str">
        <f>_xlfn.XLOOKUP($A74,'(backend scoring)'!$V$2:$V$333,'(backend scoring)'!$A$2:$A$333,"")</f>
        <v>FIDP-04</v>
      </c>
      <c r="C74" s="233" t="str">
        <f>IFERROR(VLOOKUP($B74,'Institution Evaluation'!$A$55:$E$346,2,0),IFERROR(VLOOKUP($B74,'Privacy Analyst Evaluation'!$A$46:$E$120,2,0),""))&amp;""</f>
        <v>Do you employ host-based intrusion detection?*</v>
      </c>
      <c r="D74" s="233" t="str">
        <f>IFERROR(VLOOKUP($B74,'Institution Evaluation'!$A$55:$E$346,3,0),IFERROR(VLOOKUP($B74,'Privacy Analyst Evaluation'!$A$46:$E$120,3,0),""))&amp;""</f>
        <v/>
      </c>
      <c r="E74" s="233" t="str">
        <f>IFERROR(VLOOKUP($B74,'Institution Evaluation'!$A$55:$E$346,4,0),IFERROR(VLOOKUP($B74,'Privacy Analyst Evaluation'!$A$46:$E$120,4,0),""))&amp;""</f>
        <v/>
      </c>
      <c r="F74" s="233" t="str">
        <f>IFERROR(VLOOKUP($B74,'Institution Evaluation'!$A$55:$E$346,5,0),IFERROR(VLOOKUP($B74,'Privacy Analyst Evaluation'!$A$46:$E$120,5,0),""))&amp;""</f>
        <v/>
      </c>
      <c r="G74" s="234"/>
      <c r="H74" s="233" t="str">
        <f>IFERROR(IF($H73+1&gt;'(backend scoring)'!$Q$335,"",$H73+1),"")</f>
        <v/>
      </c>
      <c r="I74" s="233" t="str">
        <f>_xlfn.XLOOKUP($H74,'(backend scoring)'!$S$2:$S$333,'(backend scoring)'!$A$2:$A$333,"")</f>
        <v/>
      </c>
      <c r="J74" s="233" t="str">
        <f>IFERROR(VLOOKUP($I74,'Institution Evaluation'!$A$55:$E$346,2,0),IFERROR(VLOOKUP($I74,'Privacy Analyst Evaluation'!$A$46:$E$120,2,0),""))</f>
        <v/>
      </c>
      <c r="K74" s="233" t="str">
        <f>IFERROR(VLOOKUP($I74,'Institution Evaluation'!$A$55:$E$346,3,0),IFERROR(VLOOKUP($I74,'Privacy Analyst Evaluation'!$A$46:$E$120,3,0),""))&amp;""</f>
        <v/>
      </c>
      <c r="L74" s="233" t="str">
        <f>IFERROR(VLOOKUP($I74,'Institution Evaluation'!$A$55:$E$346,4,0),IFERROR(VLOOKUP($I74,'Privacy Analyst Evaluation'!$A$46:$E$120,4,0),""))&amp;""</f>
        <v/>
      </c>
      <c r="M74" s="233" t="str">
        <f>IFERROR(VLOOKUP($I74,'Institution Evaluation'!$A$55:$E$346,5,0),IFERROR(VLOOKUP($I74,'Privacy Analyst Evaluation'!$A$46:$E$120,5,0),""))&amp;""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60" x14ac:dyDescent="0.2">
      <c r="A75" s="233">
        <f>IFERROR(IF($A74+1&gt;'(backend scoring)'!$T$335,"",$A74+1),"")</f>
        <v>51</v>
      </c>
      <c r="B75" s="233" t="str">
        <f>_xlfn.XLOOKUP($A75,'(backend scoring)'!$V$2:$V$333,'(backend scoring)'!$A$2:$A$333,"")</f>
        <v>FIDP-05</v>
      </c>
      <c r="C75" s="233" t="str">
        <f>IFERROR(VLOOKUP($B75,'Institution Evaluation'!$A$55:$E$346,2,0),IFERROR(VLOOKUP($B75,'Privacy Analyst Evaluation'!$A$46:$E$120,2,0),""))&amp;""</f>
        <v>Are audit logs available for all changes to the network, firewall, IDS, and IPS systems?*</v>
      </c>
      <c r="D75" s="233" t="str">
        <f>IFERROR(VLOOKUP($B75,'Institution Evaluation'!$A$55:$E$346,3,0),IFERROR(VLOOKUP($B75,'Privacy Analyst Evaluation'!$A$46:$E$120,3,0),""))&amp;""</f>
        <v/>
      </c>
      <c r="E75" s="233" t="str">
        <f>IFERROR(VLOOKUP($B75,'Institution Evaluation'!$A$55:$E$346,4,0),IFERROR(VLOOKUP($B75,'Privacy Analyst Evaluation'!$A$46:$E$120,4,0),""))&amp;""</f>
        <v/>
      </c>
      <c r="F75" s="233" t="str">
        <f>IFERROR(VLOOKUP($B75,'Institution Evaluation'!$A$55:$E$346,5,0),IFERROR(VLOOKUP($B75,'Privacy Analyst Evaluation'!$A$46:$E$120,5,0),""))&amp;""</f>
        <v/>
      </c>
      <c r="G75" s="234"/>
      <c r="H75" s="233" t="str">
        <f>IFERROR(IF($H74+1&gt;'(backend scoring)'!$Q$335,"",$H74+1),"")</f>
        <v/>
      </c>
      <c r="I75" s="233" t="str">
        <f>_xlfn.XLOOKUP($H75,'(backend scoring)'!$S$2:$S$333,'(backend scoring)'!$A$2:$A$333,"")</f>
        <v/>
      </c>
      <c r="J75" s="233" t="str">
        <f>IFERROR(VLOOKUP($I75,'Institution Evaluation'!$A$55:$E$346,2,0),IFERROR(VLOOKUP($I75,'Privacy Analyst Evaluation'!$A$46:$E$120,2,0),""))</f>
        <v/>
      </c>
      <c r="K75" s="233" t="str">
        <f>IFERROR(VLOOKUP($I75,'Institution Evaluation'!$A$55:$E$346,3,0),IFERROR(VLOOKUP($I75,'Privacy Analyst Evaluation'!$A$46:$E$120,3,0),""))&amp;""</f>
        <v/>
      </c>
      <c r="L75" s="233" t="str">
        <f>IFERROR(VLOOKUP($I75,'Institution Evaluation'!$A$55:$E$346,4,0),IFERROR(VLOOKUP($I75,'Privacy Analyst Evaluation'!$A$46:$E$120,4,0),""))&amp;""</f>
        <v/>
      </c>
      <c r="M75" s="233" t="str">
        <f>IFERROR(VLOOKUP($I75,'Institution Evaluation'!$A$55:$E$346,5,0),IFERROR(VLOOKUP($I75,'Privacy Analyst Evaluation'!$A$46:$E$120,5,0),""))&amp;""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30" x14ac:dyDescent="0.2">
      <c r="A76" s="233">
        <f>IFERROR(IF($A75+1&gt;'(backend scoring)'!$T$335,"",$A75+1),"")</f>
        <v>52</v>
      </c>
      <c r="B76" s="233" t="str">
        <f>_xlfn.XLOOKUP($A76,'(backend scoring)'!$V$2:$V$333,'(backend scoring)'!$A$2:$A$333,"")</f>
        <v>PPPR-01</v>
      </c>
      <c r="C76" s="233" t="str">
        <f>IFERROR(VLOOKUP($B76,'Institution Evaluation'!$A$55:$E$346,2,0),IFERROR(VLOOKUP($B76,'Privacy Analyst Evaluation'!$A$46:$E$120,2,0),""))&amp;""</f>
        <v>Do you have a documented patch management process?*</v>
      </c>
      <c r="D76" s="233" t="str">
        <f>IFERROR(VLOOKUP($B76,'Institution Evaluation'!$A$55:$E$346,3,0),IFERROR(VLOOKUP($B76,'Privacy Analyst Evaluation'!$A$46:$E$120,3,0),""))&amp;""</f>
        <v/>
      </c>
      <c r="E76" s="233" t="str">
        <f>IFERROR(VLOOKUP($B76,'Institution Evaluation'!$A$55:$E$346,4,0),IFERROR(VLOOKUP($B76,'Privacy Analyst Evaluation'!$A$46:$E$120,4,0),""))&amp;""</f>
        <v/>
      </c>
      <c r="F76" s="233" t="str">
        <f>IFERROR(VLOOKUP($B76,'Institution Evaluation'!$A$55:$E$346,5,0),IFERROR(VLOOKUP($B76,'Privacy Analyst Evaluation'!$A$46:$E$120,5,0),""))&amp;""</f>
        <v/>
      </c>
      <c r="G76" s="234"/>
      <c r="H76" s="233" t="str">
        <f>IFERROR(IF($H75+1&gt;'(backend scoring)'!$Q$335,"",$H75+1),"")</f>
        <v/>
      </c>
      <c r="I76" s="233" t="str">
        <f>_xlfn.XLOOKUP($H76,'(backend scoring)'!$S$2:$S$333,'(backend scoring)'!$A$2:$A$333,"")</f>
        <v/>
      </c>
      <c r="J76" s="233" t="str">
        <f>IFERROR(VLOOKUP($I76,'Institution Evaluation'!$A$55:$E$346,2,0),IFERROR(VLOOKUP($I76,'Privacy Analyst Evaluation'!$A$46:$E$120,2,0),""))</f>
        <v/>
      </c>
      <c r="K76" s="233" t="str">
        <f>IFERROR(VLOOKUP($I76,'Institution Evaluation'!$A$55:$E$346,3,0),IFERROR(VLOOKUP($I76,'Privacy Analyst Evaluation'!$A$46:$E$120,3,0),""))&amp;""</f>
        <v/>
      </c>
      <c r="L76" s="233" t="str">
        <f>IFERROR(VLOOKUP($I76,'Institution Evaluation'!$A$55:$E$346,4,0),IFERROR(VLOOKUP($I76,'Privacy Analyst Evaluation'!$A$46:$E$120,4,0),""))&amp;""</f>
        <v/>
      </c>
      <c r="M76" s="233" t="str">
        <f>IFERROR(VLOOKUP($I76,'Institution Evaluation'!$A$55:$E$346,5,0),IFERROR(VLOOKUP($I76,'Privacy Analyst Evaluation'!$A$46:$E$120,5,0),""))&amp;""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90" x14ac:dyDescent="0.2">
      <c r="A77" s="233">
        <f>IFERROR(IF($A76+1&gt;'(backend scoring)'!$T$335,"",$A76+1),"")</f>
        <v>53</v>
      </c>
      <c r="B77" s="233" t="str">
        <f>_xlfn.XLOOKUP($A77,'(backend scoring)'!$V$2:$V$333,'(backend scoring)'!$A$2:$A$333,"")</f>
        <v>PPPR-02</v>
      </c>
      <c r="C77" s="233" t="str">
        <f>IFERROR(VLOOKUP($B77,'Institution Evaluation'!$A$55:$E$346,2,0),IFERROR(VLOOKUP($B77,'Privacy Analyst Evaluation'!$A$46:$E$120,2,0),""))&amp;""</f>
        <v>Can your organization comply with institutional policies on privacy and data protection with regard to users of institutional systems, if required?*</v>
      </c>
      <c r="D77" s="233" t="str">
        <f>IFERROR(VLOOKUP($B77,'Institution Evaluation'!$A$55:$E$346,3,0),IFERROR(VLOOKUP($B77,'Privacy Analyst Evaluation'!$A$46:$E$120,3,0),""))&amp;""</f>
        <v/>
      </c>
      <c r="E77" s="233" t="str">
        <f>IFERROR(VLOOKUP($B77,'Institution Evaluation'!$A$55:$E$346,4,0),IFERROR(VLOOKUP($B77,'Privacy Analyst Evaluation'!$A$46:$E$120,4,0),""))&amp;""</f>
        <v/>
      </c>
      <c r="F77" s="233" t="str">
        <f>IFERROR(VLOOKUP($B77,'Institution Evaluation'!$A$55:$E$346,5,0),IFERROR(VLOOKUP($B77,'Privacy Analyst Evaluation'!$A$46:$E$120,5,0),""))&amp;""</f>
        <v/>
      </c>
      <c r="G77" s="234"/>
      <c r="H77" s="233" t="str">
        <f>IFERROR(IF($H76+1&gt;'(backend scoring)'!$Q$335,"",$H76+1),"")</f>
        <v/>
      </c>
      <c r="I77" s="233" t="str">
        <f>_xlfn.XLOOKUP($H77,'(backend scoring)'!$S$2:$S$333,'(backend scoring)'!$A$2:$A$333,"")</f>
        <v/>
      </c>
      <c r="J77" s="233" t="str">
        <f>IFERROR(VLOOKUP($I77,'Institution Evaluation'!$A$55:$E$346,2,0),IFERROR(VLOOKUP($I77,'Privacy Analyst Evaluation'!$A$46:$E$120,2,0),""))</f>
        <v/>
      </c>
      <c r="K77" s="233" t="str">
        <f>IFERROR(VLOOKUP($I77,'Institution Evaluation'!$A$55:$E$346,3,0),IFERROR(VLOOKUP($I77,'Privacy Analyst Evaluation'!$A$46:$E$120,3,0),""))&amp;""</f>
        <v/>
      </c>
      <c r="L77" s="233" t="str">
        <f>IFERROR(VLOOKUP($I77,'Institution Evaluation'!$A$55:$E$346,4,0),IFERROR(VLOOKUP($I77,'Privacy Analyst Evaluation'!$A$46:$E$120,4,0),""))&amp;""</f>
        <v/>
      </c>
      <c r="M77" s="233" t="str">
        <f>IFERROR(VLOOKUP($I77,'Institution Evaluation'!$A$55:$E$346,5,0),IFERROR(VLOOKUP($I77,'Privacy Analyst Evaluation'!$A$46:$E$120,5,0),""))&amp;""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45" x14ac:dyDescent="0.2">
      <c r="A78" s="233">
        <f>IFERROR(IF($A77+1&gt;'(backend scoring)'!$T$335,"",$A77+1),"")</f>
        <v>54</v>
      </c>
      <c r="B78" s="233" t="str">
        <f>_xlfn.XLOOKUP($A78,'(backend scoring)'!$V$2:$V$333,'(backend scoring)'!$A$2:$A$333,"")</f>
        <v>PPPR-03</v>
      </c>
      <c r="C78" s="233" t="str">
        <f>IFERROR(VLOOKUP($B78,'Institution Evaluation'!$A$55:$E$346,2,0),IFERROR(VLOOKUP($B78,'Privacy Analyst Evaluation'!$A$46:$E$120,2,0),""))&amp;""</f>
        <v>Is your company subject to the institution's geographic region's laws and regulations?*</v>
      </c>
      <c r="D78" s="233" t="str">
        <f>IFERROR(VLOOKUP($B78,'Institution Evaluation'!$A$55:$E$346,3,0),IFERROR(VLOOKUP($B78,'Privacy Analyst Evaluation'!$A$46:$E$120,3,0),""))&amp;""</f>
        <v/>
      </c>
      <c r="E78" s="233" t="str">
        <f>IFERROR(VLOOKUP($B78,'Institution Evaluation'!$A$55:$E$346,4,0),IFERROR(VLOOKUP($B78,'Privacy Analyst Evaluation'!$A$46:$E$120,4,0),""))&amp;""</f>
        <v/>
      </c>
      <c r="F78" s="233" t="str">
        <f>IFERROR(VLOOKUP($B78,'Institution Evaluation'!$A$55:$E$346,5,0),IFERROR(VLOOKUP($B78,'Privacy Analyst Evaluation'!$A$46:$E$120,5,0),""))&amp;""</f>
        <v/>
      </c>
      <c r="G78" s="234"/>
      <c r="H78" s="233" t="str">
        <f>IFERROR(IF($H77+1&gt;'(backend scoring)'!$Q$335,"",$H77+1),"")</f>
        <v/>
      </c>
      <c r="I78" s="233" t="str">
        <f>_xlfn.XLOOKUP($H78,'(backend scoring)'!$S$2:$S$333,'(backend scoring)'!$A$2:$A$333,"")</f>
        <v/>
      </c>
      <c r="J78" s="233" t="str">
        <f>IFERROR(VLOOKUP($I78,'Institution Evaluation'!$A$55:$E$346,2,0),IFERROR(VLOOKUP($I78,'Privacy Analyst Evaluation'!$A$46:$E$120,2,0),""))</f>
        <v/>
      </c>
      <c r="K78" s="233" t="str">
        <f>IFERROR(VLOOKUP($I78,'Institution Evaluation'!$A$55:$E$346,3,0),IFERROR(VLOOKUP($I78,'Privacy Analyst Evaluation'!$A$46:$E$120,3,0),""))&amp;""</f>
        <v/>
      </c>
      <c r="L78" s="233" t="str">
        <f>IFERROR(VLOOKUP($I78,'Institution Evaluation'!$A$55:$E$346,4,0),IFERROR(VLOOKUP($I78,'Privacy Analyst Evaluation'!$A$46:$E$120,4,0),""))&amp;""</f>
        <v/>
      </c>
      <c r="M78" s="233" t="str">
        <f>IFERROR(VLOOKUP($I78,'Institution Evaluation'!$A$55:$E$346,5,0),IFERROR(VLOOKUP($I78,'Privacy Analyst Evaluation'!$A$46:$E$120,5,0),""))&amp;""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90" x14ac:dyDescent="0.2">
      <c r="A79" s="233">
        <f>IFERROR(IF($A78+1&gt;'(backend scoring)'!$T$335,"",$A78+1),"")</f>
        <v>55</v>
      </c>
      <c r="B79" s="233" t="str">
        <f>_xlfn.XLOOKUP($A79,'(backend scoring)'!$V$2:$V$333,'(backend scoring)'!$A$2:$A$333,"")</f>
        <v>VULN-01</v>
      </c>
      <c r="C79" s="233" t="str">
        <f>IFERROR(VLOOKUP($B79,'Institution Evaluation'!$A$55:$E$346,2,0),IFERROR(VLOOKUP($B79,'Privacy Analyst Evaluation'!$A$46:$E$120,2,0),""))&amp;""</f>
        <v>Are your systems and applications scanned with an authenticated user account for vulnerabilities (that are remediated) prior to new releases?*</v>
      </c>
      <c r="D79" s="233" t="str">
        <f>IFERROR(VLOOKUP($B79,'Institution Evaluation'!$A$55:$E$346,3,0),IFERROR(VLOOKUP($B79,'Privacy Analyst Evaluation'!$A$46:$E$120,3,0),""))&amp;""</f>
        <v/>
      </c>
      <c r="E79" s="233" t="str">
        <f>IFERROR(VLOOKUP($B79,'Institution Evaluation'!$A$55:$E$346,4,0),IFERROR(VLOOKUP($B79,'Privacy Analyst Evaluation'!$A$46:$E$120,4,0),""))&amp;""</f>
        <v/>
      </c>
      <c r="F79" s="233" t="str">
        <f>IFERROR(VLOOKUP($B79,'Institution Evaluation'!$A$55:$E$346,5,0),IFERROR(VLOOKUP($B79,'Privacy Analyst Evaluation'!$A$46:$E$120,5,0),""))&amp;""</f>
        <v/>
      </c>
      <c r="G79" s="234"/>
      <c r="H79" s="233" t="str">
        <f>IFERROR(IF($H78+1&gt;'(backend scoring)'!$Q$335,"",$H78+1),"")</f>
        <v/>
      </c>
      <c r="I79" s="233" t="str">
        <f>_xlfn.XLOOKUP($H79,'(backend scoring)'!$S$2:$S$333,'(backend scoring)'!$A$2:$A$333,"")</f>
        <v/>
      </c>
      <c r="J79" s="233" t="str">
        <f>IFERROR(VLOOKUP($I79,'Institution Evaluation'!$A$55:$E$346,2,0),IFERROR(VLOOKUP($I79,'Privacy Analyst Evaluation'!$A$46:$E$120,2,0),""))</f>
        <v/>
      </c>
      <c r="K79" s="233" t="str">
        <f>IFERROR(VLOOKUP($I79,'Institution Evaluation'!$A$55:$E$346,3,0),IFERROR(VLOOKUP($I79,'Privacy Analyst Evaluation'!$A$46:$E$120,3,0),""))&amp;""</f>
        <v/>
      </c>
      <c r="L79" s="233" t="str">
        <f>IFERROR(VLOOKUP($I79,'Institution Evaluation'!$A$55:$E$346,4,0),IFERROR(VLOOKUP($I79,'Privacy Analyst Evaluation'!$A$46:$E$120,4,0),""))&amp;""</f>
        <v/>
      </c>
      <c r="M79" s="233" t="str">
        <f>IFERROR(VLOOKUP($I79,'Institution Evaluation'!$A$55:$E$346,5,0),IFERROR(VLOOKUP($I79,'Privacy Analyst Evaluation'!$A$46:$E$120,5,0),""))&amp;""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60" x14ac:dyDescent="0.2">
      <c r="A80" s="233">
        <f>IFERROR(IF($A79+1&gt;'(backend scoring)'!$T$335,"",$A79+1),"")</f>
        <v>56</v>
      </c>
      <c r="B80" s="233" t="str">
        <f>_xlfn.XLOOKUP($A80,'(backend scoring)'!$V$2:$V$333,'(backend scoring)'!$A$2:$A$333,"")</f>
        <v>VULN-02</v>
      </c>
      <c r="C80" s="233" t="str">
        <f>IFERROR(VLOOKUP($B80,'Institution Evaluation'!$A$55:$E$346,2,0),IFERROR(VLOOKUP($B80,'Privacy Analyst Evaluation'!$A$46:$E$120,2,0),""))&amp;""</f>
        <v>Will you provide results of application and system vulnerability scans to the institution?*</v>
      </c>
      <c r="D80" s="233" t="str">
        <f>IFERROR(VLOOKUP($B80,'Institution Evaluation'!$A$55:$E$346,3,0),IFERROR(VLOOKUP($B80,'Privacy Analyst Evaluation'!$A$46:$E$120,3,0),""))&amp;""</f>
        <v/>
      </c>
      <c r="E80" s="233" t="str">
        <f>IFERROR(VLOOKUP($B80,'Institution Evaluation'!$A$55:$E$346,4,0),IFERROR(VLOOKUP($B80,'Privacy Analyst Evaluation'!$A$46:$E$120,4,0),""))&amp;""</f>
        <v/>
      </c>
      <c r="F80" s="233" t="str">
        <f>IFERROR(VLOOKUP($B80,'Institution Evaluation'!$A$55:$E$346,5,0),IFERROR(VLOOKUP($B80,'Privacy Analyst Evaluation'!$A$46:$E$120,5,0),""))&amp;""</f>
        <v/>
      </c>
      <c r="G80" s="234"/>
      <c r="H80" s="233" t="str">
        <f>IFERROR(IF($H79+1&gt;'(backend scoring)'!$Q$335,"",$H79+1),"")</f>
        <v/>
      </c>
      <c r="I80" s="233" t="str">
        <f>_xlfn.XLOOKUP($H80,'(backend scoring)'!$S$2:$S$333,'(backend scoring)'!$A$2:$A$333,"")</f>
        <v/>
      </c>
      <c r="J80" s="233" t="str">
        <f>IFERROR(VLOOKUP($I80,'Institution Evaluation'!$A$55:$E$346,2,0),IFERROR(VLOOKUP($I80,'Privacy Analyst Evaluation'!$A$46:$E$120,2,0),""))</f>
        <v/>
      </c>
      <c r="K80" s="233" t="str">
        <f>IFERROR(VLOOKUP($I80,'Institution Evaluation'!$A$55:$E$346,3,0),IFERROR(VLOOKUP($I80,'Privacy Analyst Evaluation'!$A$46:$E$120,3,0),""))&amp;""</f>
        <v/>
      </c>
      <c r="L80" s="233" t="str">
        <f>IFERROR(VLOOKUP($I80,'Institution Evaluation'!$A$55:$E$346,4,0),IFERROR(VLOOKUP($I80,'Privacy Analyst Evaluation'!$A$46:$E$120,4,0),""))&amp;""</f>
        <v/>
      </c>
      <c r="M80" s="233" t="str">
        <f>IFERROR(VLOOKUP($I80,'Institution Evaluation'!$A$55:$E$346,5,0),IFERROR(VLOOKUP($I80,'Privacy Analyst Evaluation'!$A$46:$E$120,5,0),""))&amp;""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05" x14ac:dyDescent="0.2">
      <c r="A81" s="233">
        <f>IFERROR(IF($A80+1&gt;'(backend scoring)'!$T$335,"",$A80+1),"")</f>
        <v>57</v>
      </c>
      <c r="B81" s="233" t="str">
        <f>_xlfn.XLOOKUP($A81,'(backend scoring)'!$V$2:$V$333,'(backend scoring)'!$A$2:$A$333,"")</f>
        <v>VULN-03</v>
      </c>
      <c r="C81" s="233" t="str">
        <f>IFERROR(VLOOKUP($B81,'Institution Evaluation'!$A$55:$E$346,2,0),IFERROR(VLOOKUP($B81,'Privacy Analyst Evaluation'!$A$46:$E$120,2,0),""))&amp;""</f>
        <v>Will you allow the institution to perform its own vulnerability testing and/or scanning of your systems and/or application, provided that testing is performed at a mutually agreed upon time and date?*</v>
      </c>
      <c r="D81" s="233" t="str">
        <f>IFERROR(VLOOKUP($B81,'Institution Evaluation'!$A$55:$E$346,3,0),IFERROR(VLOOKUP($B81,'Privacy Analyst Evaluation'!$A$46:$E$120,3,0),""))&amp;""</f>
        <v/>
      </c>
      <c r="E81" s="233" t="str">
        <f>IFERROR(VLOOKUP($B81,'Institution Evaluation'!$A$55:$E$346,4,0),IFERROR(VLOOKUP($B81,'Privacy Analyst Evaluation'!$A$46:$E$120,4,0),""))&amp;""</f>
        <v/>
      </c>
      <c r="F81" s="233" t="str">
        <f>IFERROR(VLOOKUP($B81,'Institution Evaluation'!$A$55:$E$346,5,0),IFERROR(VLOOKUP($B81,'Privacy Analyst Evaluation'!$A$46:$E$120,5,0),""))&amp;""</f>
        <v/>
      </c>
      <c r="G81" s="234"/>
      <c r="H81" s="233" t="str">
        <f>IFERROR(IF($H80+1&gt;'(backend scoring)'!$Q$335,"",$H80+1),"")</f>
        <v/>
      </c>
      <c r="I81" s="233" t="str">
        <f>_xlfn.XLOOKUP($H81,'(backend scoring)'!$S$2:$S$333,'(backend scoring)'!$A$2:$A$333,"")</f>
        <v/>
      </c>
      <c r="J81" s="233" t="str">
        <f>IFERROR(VLOOKUP($I81,'Institution Evaluation'!$A$55:$E$346,2,0),IFERROR(VLOOKUP($I81,'Privacy Analyst Evaluation'!$A$46:$E$120,2,0),""))</f>
        <v/>
      </c>
      <c r="K81" s="233" t="str">
        <f>IFERROR(VLOOKUP($I81,'Institution Evaluation'!$A$55:$E$346,3,0),IFERROR(VLOOKUP($I81,'Privacy Analyst Evaluation'!$A$46:$E$120,3,0),""))&amp;""</f>
        <v/>
      </c>
      <c r="L81" s="233" t="str">
        <f>IFERROR(VLOOKUP($I81,'Institution Evaluation'!$A$55:$E$346,4,0),IFERROR(VLOOKUP($I81,'Privacy Analyst Evaluation'!$A$46:$E$120,4,0),""))&amp;""</f>
        <v/>
      </c>
      <c r="M81" s="233" t="str">
        <f>IFERROR(VLOOKUP($I81,'Institution Evaluation'!$A$55:$E$346,5,0),IFERROR(VLOOKUP($I81,'Privacy Analyst Evaluation'!$A$46:$E$120,5,0),""))&amp;""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105" x14ac:dyDescent="0.2">
      <c r="A82" s="233">
        <f>IFERROR(IF($A81+1&gt;'(backend scoring)'!$T$335,"",$A81+1),"")</f>
        <v>58</v>
      </c>
      <c r="B82" s="233" t="str">
        <f>_xlfn.XLOOKUP($A82,'(backend scoring)'!$V$2:$V$333,'(backend scoring)'!$A$2:$A$333,"")</f>
        <v>HIPA-01</v>
      </c>
      <c r="C82" s="233" t="str">
        <f>IFERROR(VLOOKUP($B82,'Institution Evaluation'!$A$55:$E$346,2,0),IFERROR(VLOOKUP($B82,'Privacy Analyst Evaluation'!$A$46:$E$120,2,0),""))&amp;""</f>
        <v>Do your workforce members receive regular training related to the Health Insurance Portability and Accountability Act (HIPAA) Privacy and Security Rules and the HITECH Act?*</v>
      </c>
      <c r="D82" s="233" t="str">
        <f>IFERROR(VLOOKUP($B82,'Institution Evaluation'!$A$55:$E$346,3,0),IFERROR(VLOOKUP($B82,'Privacy Analyst Evaluation'!$A$46:$E$120,3,0),""))&amp;""</f>
        <v/>
      </c>
      <c r="E82" s="233" t="str">
        <f>IFERROR(VLOOKUP($B82,'Institution Evaluation'!$A$55:$E$346,4,0),IFERROR(VLOOKUP($B82,'Privacy Analyst Evaluation'!$A$46:$E$120,4,0),""))&amp;""</f>
        <v/>
      </c>
      <c r="F82" s="233" t="str">
        <f>IFERROR(VLOOKUP($B82,'Institution Evaluation'!$A$55:$E$346,5,0),IFERROR(VLOOKUP($B82,'Privacy Analyst Evaluation'!$A$46:$E$120,5,0),""))&amp;""</f>
        <v/>
      </c>
      <c r="G82" s="234"/>
      <c r="H82" s="233" t="str">
        <f>IFERROR(IF($H81+1&gt;'(backend scoring)'!$Q$335,"",$H81+1),"")</f>
        <v/>
      </c>
      <c r="I82" s="233" t="str">
        <f>_xlfn.XLOOKUP($H82,'(backend scoring)'!$S$2:$S$333,'(backend scoring)'!$A$2:$A$333,"")</f>
        <v/>
      </c>
      <c r="J82" s="233" t="str">
        <f>IFERROR(VLOOKUP($I82,'Institution Evaluation'!$A$55:$E$346,2,0),IFERROR(VLOOKUP($I82,'Privacy Analyst Evaluation'!$A$46:$E$120,2,0),""))</f>
        <v/>
      </c>
      <c r="K82" s="233" t="str">
        <f>IFERROR(VLOOKUP($I82,'Institution Evaluation'!$A$55:$E$346,3,0),IFERROR(VLOOKUP($I82,'Privacy Analyst Evaluation'!$A$46:$E$120,3,0),""))&amp;""</f>
        <v/>
      </c>
      <c r="L82" s="233" t="str">
        <f>IFERROR(VLOOKUP($I82,'Institution Evaluation'!$A$55:$E$346,4,0),IFERROR(VLOOKUP($I82,'Privacy Analyst Evaluation'!$A$46:$E$120,4,0),""))&amp;""</f>
        <v/>
      </c>
      <c r="M82" s="233" t="str">
        <f>IFERROR(VLOOKUP($I82,'Institution Evaluation'!$A$55:$E$346,5,0),IFERROR(VLOOKUP($I82,'Privacy Analyst Evaluation'!$A$46:$E$120,5,0),""))&amp;""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30" x14ac:dyDescent="0.2">
      <c r="A83" s="233">
        <f>IFERROR(IF($A82+1&gt;'(backend scoring)'!$T$335,"",$A82+1),"")</f>
        <v>59</v>
      </c>
      <c r="B83" s="233" t="str">
        <f>_xlfn.XLOOKUP($A83,'(backend scoring)'!$V$2:$V$333,'(backend scoring)'!$A$2:$A$333,"")</f>
        <v>HIPA-02</v>
      </c>
      <c r="C83" s="233" t="str">
        <f>IFERROR(VLOOKUP($B83,'Institution Evaluation'!$A$55:$E$346,2,0),IFERROR(VLOOKUP($B83,'Privacy Analyst Evaluation'!$A$46:$E$120,2,0),""))&amp;""</f>
        <v>Have you identified areas of risk?*</v>
      </c>
      <c r="D83" s="233" t="str">
        <f>IFERROR(VLOOKUP($B83,'Institution Evaluation'!$A$55:$E$346,3,0),IFERROR(VLOOKUP($B83,'Privacy Analyst Evaluation'!$A$46:$E$120,3,0),""))&amp;""</f>
        <v/>
      </c>
      <c r="E83" s="233" t="str">
        <f>IFERROR(VLOOKUP($B83,'Institution Evaluation'!$A$55:$E$346,4,0),IFERROR(VLOOKUP($B83,'Privacy Analyst Evaluation'!$A$46:$E$120,4,0),""))&amp;""</f>
        <v/>
      </c>
      <c r="F83" s="233" t="str">
        <f>IFERROR(VLOOKUP($B83,'Institution Evaluation'!$A$55:$E$346,5,0),IFERROR(VLOOKUP($B83,'Privacy Analyst Evaluation'!$A$46:$E$120,5,0),""))&amp;""</f>
        <v/>
      </c>
      <c r="G83" s="234"/>
      <c r="H83" s="233" t="str">
        <f>IFERROR(IF($H82+1&gt;'(backend scoring)'!$Q$335,"",$H82+1),"")</f>
        <v/>
      </c>
      <c r="I83" s="233" t="str">
        <f>_xlfn.XLOOKUP($H83,'(backend scoring)'!$S$2:$S$333,'(backend scoring)'!$A$2:$A$333,"")</f>
        <v/>
      </c>
      <c r="J83" s="233" t="str">
        <f>IFERROR(VLOOKUP($I83,'Institution Evaluation'!$A$55:$E$346,2,0),IFERROR(VLOOKUP($I83,'Privacy Analyst Evaluation'!$A$46:$E$120,2,0),""))</f>
        <v/>
      </c>
      <c r="K83" s="233" t="str">
        <f>IFERROR(VLOOKUP($I83,'Institution Evaluation'!$A$55:$E$346,3,0),IFERROR(VLOOKUP($I83,'Privacy Analyst Evaluation'!$A$46:$E$120,3,0),""))&amp;""</f>
        <v/>
      </c>
      <c r="L83" s="233" t="str">
        <f>IFERROR(VLOOKUP($I83,'Institution Evaluation'!$A$55:$E$346,4,0),IFERROR(VLOOKUP($I83,'Privacy Analyst Evaluation'!$A$46:$E$120,4,0),""))&amp;""</f>
        <v/>
      </c>
      <c r="M83" s="233" t="str">
        <f>IFERROR(VLOOKUP($I83,'Institution Evaluation'!$A$55:$E$346,5,0),IFERROR(VLOOKUP($I83,'Privacy Analyst Evaluation'!$A$46:$E$120,5,0),""))&amp;""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30" x14ac:dyDescent="0.2">
      <c r="A84" s="233">
        <f>IFERROR(IF($A83+1&gt;'(backend scoring)'!$T$335,"",$A83+1),"")</f>
        <v>60</v>
      </c>
      <c r="B84" s="233" t="str">
        <f>_xlfn.XLOOKUP($A84,'(backend scoring)'!$V$2:$V$333,'(backend scoring)'!$A$2:$A$333,"")</f>
        <v>HIPA-03</v>
      </c>
      <c r="C84" s="233" t="str">
        <f>IFERROR(VLOOKUP($B84,'Institution Evaluation'!$A$55:$E$346,2,0),IFERROR(VLOOKUP($B84,'Privacy Analyst Evaluation'!$A$46:$E$120,2,0),""))&amp;""</f>
        <v>Have the relevant policies/plans been tested?*</v>
      </c>
      <c r="D84" s="233" t="str">
        <f>IFERROR(VLOOKUP($B84,'Institution Evaluation'!$A$55:$E$346,3,0),IFERROR(VLOOKUP($B84,'Privacy Analyst Evaluation'!$A$46:$E$120,3,0),""))&amp;""</f>
        <v/>
      </c>
      <c r="E84" s="233" t="str">
        <f>IFERROR(VLOOKUP($B84,'Institution Evaluation'!$A$55:$E$346,4,0),IFERROR(VLOOKUP($B84,'Privacy Analyst Evaluation'!$A$46:$E$120,4,0),""))&amp;""</f>
        <v/>
      </c>
      <c r="F84" s="233" t="str">
        <f>IFERROR(VLOOKUP($B84,'Institution Evaluation'!$A$55:$E$346,5,0),IFERROR(VLOOKUP($B84,'Privacy Analyst Evaluation'!$A$46:$E$120,5,0),""))&amp;""</f>
        <v/>
      </c>
      <c r="G84" s="234"/>
      <c r="H84" s="233" t="str">
        <f>IFERROR(IF($H83+1&gt;'(backend scoring)'!$Q$335,"",$H83+1),"")</f>
        <v/>
      </c>
      <c r="I84" s="233" t="str">
        <f>_xlfn.XLOOKUP($H84,'(backend scoring)'!$S$2:$S$333,'(backend scoring)'!$A$2:$A$333,"")</f>
        <v/>
      </c>
      <c r="J84" s="233" t="str">
        <f>IFERROR(VLOOKUP($I84,'Institution Evaluation'!$A$55:$E$346,2,0),IFERROR(VLOOKUP($I84,'Privacy Analyst Evaluation'!$A$46:$E$120,2,0),""))</f>
        <v/>
      </c>
      <c r="K84" s="233" t="str">
        <f>IFERROR(VLOOKUP($I84,'Institution Evaluation'!$A$55:$E$346,3,0),IFERROR(VLOOKUP($I84,'Privacy Analyst Evaluation'!$A$46:$E$120,3,0),""))&amp;""</f>
        <v/>
      </c>
      <c r="L84" s="233" t="str">
        <f>IFERROR(VLOOKUP($I84,'Institution Evaluation'!$A$55:$E$346,4,0),IFERROR(VLOOKUP($I84,'Privacy Analyst Evaluation'!$A$46:$E$120,4,0),""))&amp;""</f>
        <v/>
      </c>
      <c r="M84" s="233" t="str">
        <f>IFERROR(VLOOKUP($I84,'Institution Evaluation'!$A$55:$E$346,5,0),IFERROR(VLOOKUP($I84,'Privacy Analyst Evaluation'!$A$46:$E$120,5,0),""))&amp;""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75" x14ac:dyDescent="0.2">
      <c r="A85" s="233">
        <f>IFERROR(IF($A84+1&gt;'(backend scoring)'!$T$335,"",$A84+1),"")</f>
        <v>61</v>
      </c>
      <c r="B85" s="233" t="str">
        <f>_xlfn.XLOOKUP($A85,'(backend scoring)'!$V$2:$V$333,'(backend scoring)'!$A$2:$A$333,"")</f>
        <v>HIPA-04</v>
      </c>
      <c r="C85" s="233" t="str">
        <f>IFERROR(VLOOKUP($B85,'Institution Evaluation'!$A$55:$E$346,2,0),IFERROR(VLOOKUP($B85,'Privacy Analyst Evaluation'!$A$46:$E$120,2,0),""))&amp;""</f>
        <v>Have you entered into a Business Associate Agreements with all subcontractors who may have access to protected health information (PHI)?*</v>
      </c>
      <c r="D85" s="233" t="str">
        <f>IFERROR(VLOOKUP($B85,'Institution Evaluation'!$A$55:$E$346,3,0),IFERROR(VLOOKUP($B85,'Privacy Analyst Evaluation'!$A$46:$E$120,3,0),""))&amp;""</f>
        <v/>
      </c>
      <c r="E85" s="233" t="str">
        <f>IFERROR(VLOOKUP($B85,'Institution Evaluation'!$A$55:$E$346,4,0),IFERROR(VLOOKUP($B85,'Privacy Analyst Evaluation'!$A$46:$E$120,4,0),""))&amp;""</f>
        <v/>
      </c>
      <c r="F85" s="233" t="str">
        <f>IFERROR(VLOOKUP($B85,'Institution Evaluation'!$A$55:$E$346,5,0),IFERROR(VLOOKUP($B85,'Privacy Analyst Evaluation'!$A$46:$E$120,5,0),""))&amp;""</f>
        <v/>
      </c>
      <c r="G85" s="234"/>
      <c r="H85" s="233" t="str">
        <f>IFERROR(IF($H84+1&gt;'(backend scoring)'!$Q$335,"",$H84+1),"")</f>
        <v/>
      </c>
      <c r="I85" s="233" t="str">
        <f>_xlfn.XLOOKUP($H85,'(backend scoring)'!$S$2:$S$333,'(backend scoring)'!$A$2:$A$333,"")</f>
        <v/>
      </c>
      <c r="J85" s="233" t="str">
        <f>IFERROR(VLOOKUP($I85,'Institution Evaluation'!$A$55:$E$346,2,0),IFERROR(VLOOKUP($I85,'Privacy Analyst Evaluation'!$A$46:$E$120,2,0),""))</f>
        <v/>
      </c>
      <c r="K85" s="233" t="str">
        <f>IFERROR(VLOOKUP($I85,'Institution Evaluation'!$A$55:$E$346,3,0),IFERROR(VLOOKUP($I85,'Privacy Analyst Evaluation'!$A$46:$E$120,3,0),""))&amp;""</f>
        <v/>
      </c>
      <c r="L85" s="233" t="str">
        <f>IFERROR(VLOOKUP($I85,'Institution Evaluation'!$A$55:$E$346,4,0),IFERROR(VLOOKUP($I85,'Privacy Analyst Evaluation'!$A$46:$E$120,4,0),""))&amp;""</f>
        <v/>
      </c>
      <c r="M85" s="233" t="str">
        <f>IFERROR(VLOOKUP($I85,'Institution Evaluation'!$A$55:$E$346,5,0),IFERROR(VLOOKUP($I85,'Privacy Analyst Evaluation'!$A$46:$E$120,5,0),""))&amp;""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75" x14ac:dyDescent="0.2">
      <c r="A86" s="233">
        <f>IFERROR(IF($A85+1&gt;'(backend scoring)'!$T$335,"",$A85+1),"")</f>
        <v>62</v>
      </c>
      <c r="B86" s="233" t="str">
        <f>_xlfn.XLOOKUP($A86,'(backend scoring)'!$V$2:$V$333,'(backend scoring)'!$A$2:$A$333,"")</f>
        <v>PCID-01</v>
      </c>
      <c r="C86" s="233" t="str">
        <f>IFERROR(VLOOKUP($B86,'Institution Evaluation'!$A$55:$E$346,2,0),IFERROR(VLOOKUP($B86,'Privacy Analyst Evaluation'!$A$46:$E$120,2,0),""))&amp;""</f>
        <v>Do you have a current, executed within the past year, Attestation of Compliance (AoC) or Report on Compliance (RoC)?*</v>
      </c>
      <c r="D86" s="233" t="str">
        <f>IFERROR(VLOOKUP($B86,'Institution Evaluation'!$A$55:$E$346,3,0),IFERROR(VLOOKUP($B86,'Privacy Analyst Evaluation'!$A$46:$E$120,3,0),""))&amp;""</f>
        <v/>
      </c>
      <c r="E86" s="233" t="str">
        <f>IFERROR(VLOOKUP($B86,'Institution Evaluation'!$A$55:$E$346,4,0),IFERROR(VLOOKUP($B86,'Privacy Analyst Evaluation'!$A$46:$E$120,4,0),""))&amp;""</f>
        <v/>
      </c>
      <c r="F86" s="233" t="str">
        <f>IFERROR(VLOOKUP($B86,'Institution Evaluation'!$A$55:$E$346,5,0),IFERROR(VLOOKUP($B86,'Privacy Analyst Evaluation'!$A$46:$E$120,5,0),""))&amp;""</f>
        <v/>
      </c>
      <c r="G86" s="234"/>
      <c r="H86" s="233" t="str">
        <f>IFERROR(IF($H85+1&gt;'(backend scoring)'!$Q$335,"",$H85+1),"")</f>
        <v/>
      </c>
      <c r="I86" s="233" t="str">
        <f>_xlfn.XLOOKUP($H86,'(backend scoring)'!$S$2:$S$333,'(backend scoring)'!$A$2:$A$333,"")</f>
        <v/>
      </c>
      <c r="J86" s="233" t="str">
        <f>IFERROR(VLOOKUP($I86,'Institution Evaluation'!$A$55:$E$346,2,0),IFERROR(VLOOKUP($I86,'Privacy Analyst Evaluation'!$A$46:$E$120,2,0),""))</f>
        <v/>
      </c>
      <c r="K86" s="233" t="str">
        <f>IFERROR(VLOOKUP($I86,'Institution Evaluation'!$A$55:$E$346,3,0),IFERROR(VLOOKUP($I86,'Privacy Analyst Evaluation'!$A$46:$E$120,3,0),""))&amp;""</f>
        <v/>
      </c>
      <c r="L86" s="233" t="str">
        <f>IFERROR(VLOOKUP($I86,'Institution Evaluation'!$A$55:$E$346,4,0),IFERROR(VLOOKUP($I86,'Privacy Analyst Evaluation'!$A$46:$E$120,4,0),""))&amp;""</f>
        <v/>
      </c>
      <c r="M86" s="233" t="str">
        <f>IFERROR(VLOOKUP($I86,'Institution Evaluation'!$A$55:$E$346,5,0),IFERROR(VLOOKUP($I86,'Privacy Analyst Evaluation'!$A$46:$E$120,5,0),""))&amp;""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60" x14ac:dyDescent="0.2">
      <c r="A87" s="233">
        <f>IFERROR(IF($A86+1&gt;'(backend scoring)'!$T$335,"",$A86+1),"")</f>
        <v>63</v>
      </c>
      <c r="B87" s="233" t="str">
        <f>_xlfn.XLOOKUP($A87,'(backend scoring)'!$V$2:$V$333,'(backend scoring)'!$A$2:$A$333,"")</f>
        <v>PCID-02</v>
      </c>
      <c r="C87" s="233" t="str">
        <f>IFERROR(VLOOKUP($B87,'Institution Evaluation'!$A$55:$E$346,2,0),IFERROR(VLOOKUP($B87,'Privacy Analyst Evaluation'!$A$46:$E$120,2,0),""))&amp;""</f>
        <v>Is the application listed as an approved Payment Application Data Security Standard (PA-DSS) application?*</v>
      </c>
      <c r="D87" s="233" t="str">
        <f>IFERROR(VLOOKUP($B87,'Institution Evaluation'!$A$55:$E$346,3,0),IFERROR(VLOOKUP($B87,'Privacy Analyst Evaluation'!$A$46:$E$120,3,0),""))&amp;""</f>
        <v/>
      </c>
      <c r="E87" s="233" t="str">
        <f>IFERROR(VLOOKUP($B87,'Institution Evaluation'!$A$55:$E$346,4,0),IFERROR(VLOOKUP($B87,'Privacy Analyst Evaluation'!$A$46:$E$120,4,0),""))&amp;""</f>
        <v/>
      </c>
      <c r="F87" s="233" t="str">
        <f>IFERROR(VLOOKUP($B87,'Institution Evaluation'!$A$55:$E$346,5,0),IFERROR(VLOOKUP($B87,'Privacy Analyst Evaluation'!$A$46:$E$120,5,0),""))&amp;""</f>
        <v/>
      </c>
      <c r="G87" s="234"/>
      <c r="H87" s="233" t="str">
        <f>IFERROR(IF($H86+1&gt;'(backend scoring)'!$Q$335,"",$H86+1),"")</f>
        <v/>
      </c>
      <c r="I87" s="233" t="str">
        <f>_xlfn.XLOOKUP($H87,'(backend scoring)'!$S$2:$S$333,'(backend scoring)'!$A$2:$A$333,"")</f>
        <v/>
      </c>
      <c r="J87" s="233" t="str">
        <f>IFERROR(VLOOKUP($I87,'Institution Evaluation'!$A$55:$E$346,2,0),IFERROR(VLOOKUP($I87,'Privacy Analyst Evaluation'!$A$46:$E$120,2,0),""))</f>
        <v/>
      </c>
      <c r="K87" s="233" t="str">
        <f>IFERROR(VLOOKUP($I87,'Institution Evaluation'!$A$55:$E$346,3,0),IFERROR(VLOOKUP($I87,'Privacy Analyst Evaluation'!$A$46:$E$120,3,0),""))&amp;""</f>
        <v/>
      </c>
      <c r="L87" s="233" t="str">
        <f>IFERROR(VLOOKUP($I87,'Institution Evaluation'!$A$55:$E$346,4,0),IFERROR(VLOOKUP($I87,'Privacy Analyst Evaluation'!$A$46:$E$120,4,0),""))&amp;""</f>
        <v/>
      </c>
      <c r="M87" s="233" t="str">
        <f>IFERROR(VLOOKUP($I87,'Institution Evaluation'!$A$55:$E$346,5,0),IFERROR(VLOOKUP($I87,'Privacy Analyst Evaluation'!$A$46:$E$120,5,0),""))&amp;""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90" x14ac:dyDescent="0.2">
      <c r="A88" s="233">
        <f>IFERROR(IF($A87+1&gt;'(backend scoring)'!$T$335,"",$A87+1),"")</f>
        <v>64</v>
      </c>
      <c r="B88" s="233" t="str">
        <f>_xlfn.XLOOKUP($A88,'(backend scoring)'!$V$2:$V$333,'(backend scoring)'!$A$2:$A$333,"")</f>
        <v>PCID-03</v>
      </c>
      <c r="C88" s="233" t="str">
        <f>IFERROR(VLOOKUP($B88,'Institution Evaluation'!$A$55:$E$346,2,0),IFERROR(VLOOKUP($B88,'Privacy Analyst Evaluation'!$A$46:$E$120,2,0),""))&amp;""</f>
        <v>Does the system or solutions use a third party to collect, store, process, or transmit cardholder (payment/credit/debt card) data?*</v>
      </c>
      <c r="D88" s="233" t="str">
        <f>IFERROR(VLOOKUP($B88,'Institution Evaluation'!$A$55:$E$346,3,0),IFERROR(VLOOKUP($B88,'Privacy Analyst Evaluation'!$A$46:$E$120,3,0),""))&amp;""</f>
        <v/>
      </c>
      <c r="E88" s="233" t="str">
        <f>IFERROR(VLOOKUP($B88,'Institution Evaluation'!$A$55:$E$346,4,0),IFERROR(VLOOKUP($B88,'Privacy Analyst Evaluation'!$A$46:$E$120,4,0),""))&amp;""</f>
        <v/>
      </c>
      <c r="F88" s="233" t="str">
        <f>IFERROR(VLOOKUP($B88,'Institution Evaluation'!$A$55:$E$346,5,0),IFERROR(VLOOKUP($B88,'Privacy Analyst Evaluation'!$A$46:$E$120,5,0),""))&amp;""</f>
        <v/>
      </c>
      <c r="G88" s="234"/>
      <c r="H88" s="233" t="str">
        <f>IFERROR(IF($H87+1&gt;'(backend scoring)'!$Q$335,"",$H87+1),"")</f>
        <v/>
      </c>
      <c r="I88" s="233" t="str">
        <f>_xlfn.XLOOKUP($H88,'(backend scoring)'!$S$2:$S$333,'(backend scoring)'!$A$2:$A$333,"")</f>
        <v/>
      </c>
      <c r="J88" s="233" t="str">
        <f>IFERROR(VLOOKUP($I88,'Institution Evaluation'!$A$55:$E$346,2,0),IFERROR(VLOOKUP($I88,'Privacy Analyst Evaluation'!$A$46:$E$120,2,0),""))</f>
        <v/>
      </c>
      <c r="K88" s="233" t="str">
        <f>IFERROR(VLOOKUP($I88,'Institution Evaluation'!$A$55:$E$346,3,0),IFERROR(VLOOKUP($I88,'Privacy Analyst Evaluation'!$A$46:$E$120,3,0),""))&amp;""</f>
        <v/>
      </c>
      <c r="L88" s="233" t="str">
        <f>IFERROR(VLOOKUP($I88,'Institution Evaluation'!$A$55:$E$346,4,0),IFERROR(VLOOKUP($I88,'Privacy Analyst Evaluation'!$A$46:$E$120,4,0),""))&amp;""</f>
        <v/>
      </c>
      <c r="M88" s="233" t="str">
        <f>IFERROR(VLOOKUP($I88,'Institution Evaluation'!$A$55:$E$346,5,0),IFERROR(VLOOKUP($I88,'Privacy Analyst Evaluation'!$A$46:$E$120,5,0),""))&amp;""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105" x14ac:dyDescent="0.2">
      <c r="A89" s="233">
        <f>IFERROR(IF($A88+1&gt;'(backend scoring)'!$T$335,"",$A88+1),"")</f>
        <v>65</v>
      </c>
      <c r="B89" s="233" t="str">
        <f>_xlfn.XLOOKUP($A89,'(backend scoring)'!$V$2:$V$333,'(backend scoring)'!$A$2:$A$333,"")</f>
        <v>PCOM-01</v>
      </c>
      <c r="C89" s="233" t="str">
        <f>IFERROR(VLOOKUP($B89,'Institution Evaluation'!$A$55:$E$346,2,0),IFERROR(VLOOKUP($B89,'Privacy Analyst Evaluation'!$A$46:$E$120,2,0),""))&amp;""</f>
        <v>Have you had a personal data breach in the past three years that involved reporting to a governmental agency, notice to individuals (including voluntary notice), or notice to another organization or institution?*</v>
      </c>
      <c r="D89" s="233" t="str">
        <f>IFERROR(VLOOKUP($B89,'Institution Evaluation'!$A$55:$E$346,3,0),IFERROR(VLOOKUP($B89,'Privacy Analyst Evaluation'!$A$46:$E$120,3,0),""))&amp;""</f>
        <v/>
      </c>
      <c r="E89" s="233" t="str">
        <f>IFERROR(VLOOKUP($B89,'Institution Evaluation'!$A$55:$E$346,4,0),IFERROR(VLOOKUP($B89,'Privacy Analyst Evaluation'!$A$46:$E$120,4,0),""))&amp;""</f>
        <v/>
      </c>
      <c r="F89" s="233" t="str">
        <f>IFERROR(VLOOKUP($B89,'Institution Evaluation'!$A$55:$E$346,5,0),IFERROR(VLOOKUP($B89,'Privacy Analyst Evaluation'!$A$46:$E$120,5,0),""))&amp;""</f>
        <v/>
      </c>
      <c r="G89" s="234"/>
      <c r="H89" s="233" t="str">
        <f>IFERROR(IF($H88+1&gt;'(backend scoring)'!$Q$335,"",$H88+1),"")</f>
        <v/>
      </c>
      <c r="I89" s="233" t="str">
        <f>_xlfn.XLOOKUP($H89,'(backend scoring)'!$S$2:$S$333,'(backend scoring)'!$A$2:$A$333,"")</f>
        <v/>
      </c>
      <c r="J89" s="233" t="str">
        <f>IFERROR(VLOOKUP($I89,'Institution Evaluation'!$A$55:$E$346,2,0),IFERROR(VLOOKUP($I89,'Privacy Analyst Evaluation'!$A$46:$E$120,2,0),""))</f>
        <v/>
      </c>
      <c r="K89" s="233" t="str">
        <f>IFERROR(VLOOKUP($I89,'Institution Evaluation'!$A$55:$E$346,3,0),IFERROR(VLOOKUP($I89,'Privacy Analyst Evaluation'!$A$46:$E$120,3,0),""))&amp;""</f>
        <v/>
      </c>
      <c r="L89" s="233" t="str">
        <f>IFERROR(VLOOKUP($I89,'Institution Evaluation'!$A$55:$E$346,4,0),IFERROR(VLOOKUP($I89,'Privacy Analyst Evaluation'!$A$46:$E$120,4,0),""))&amp;""</f>
        <v/>
      </c>
      <c r="M89" s="233" t="str">
        <f>IFERROR(VLOOKUP($I89,'Institution Evaluation'!$A$55:$E$346,5,0),IFERROR(VLOOKUP($I89,'Privacy Analyst Evaluation'!$A$46:$E$120,5,0),""))&amp;""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90" x14ac:dyDescent="0.2">
      <c r="A90" s="233">
        <f>IFERROR(IF($A89+1&gt;'(backend scoring)'!$T$335,"",$A89+1),"")</f>
        <v>66</v>
      </c>
      <c r="B90" s="233" t="str">
        <f>_xlfn.XLOOKUP($A90,'(backend scoring)'!$V$2:$V$333,'(backend scoring)'!$A$2:$A$333,"")</f>
        <v>PCOM-02</v>
      </c>
      <c r="C90" s="233" t="str">
        <f>IFERROR(VLOOKUP($B90,'Institution Evaluation'!$A$55:$E$346,2,0),IFERROR(VLOOKUP($B90,'Privacy Analyst Evaluation'!$A$46:$E$120,2,0),""))&amp;""</f>
        <v>Use this area to share information about your privacy practices that will assist those who are assessing your company data privacy program.*</v>
      </c>
      <c r="D90" s="233" t="str">
        <f>IFERROR(VLOOKUP($B90,'Institution Evaluation'!$A$55:$E$346,3,0),IFERROR(VLOOKUP($B90,'Privacy Analyst Evaluation'!$A$46:$E$120,3,0),""))&amp;""</f>
        <v/>
      </c>
      <c r="E90" s="233" t="str">
        <f>IFERROR(VLOOKUP($B90,'Institution Evaluation'!$A$55:$E$346,4,0),IFERROR(VLOOKUP($B90,'Privacy Analyst Evaluation'!$A$46:$E$120,4,0),""))&amp;""</f>
        <v/>
      </c>
      <c r="F90" s="233" t="str">
        <f>IFERROR(VLOOKUP($B90,'Institution Evaluation'!$A$55:$E$346,5,0),IFERROR(VLOOKUP($B90,'Privacy Analyst Evaluation'!$A$46:$E$120,5,0),""))&amp;""</f>
        <v/>
      </c>
      <c r="G90" s="234"/>
      <c r="H90" s="233" t="str">
        <f>IFERROR(IF($H89+1&gt;'(backend scoring)'!$Q$335,"",$H89+1),"")</f>
        <v/>
      </c>
      <c r="I90" s="233" t="str">
        <f>_xlfn.XLOOKUP($H90,'(backend scoring)'!$S$2:$S$333,'(backend scoring)'!$A$2:$A$333,"")</f>
        <v/>
      </c>
      <c r="J90" s="233" t="str">
        <f>IFERROR(VLOOKUP($I90,'Institution Evaluation'!$A$55:$E$346,2,0),IFERROR(VLOOKUP($I90,'Privacy Analyst Evaluation'!$A$46:$E$120,2,0),""))</f>
        <v/>
      </c>
      <c r="K90" s="233" t="str">
        <f>IFERROR(VLOOKUP($I90,'Institution Evaluation'!$A$55:$E$346,3,0),IFERROR(VLOOKUP($I90,'Privacy Analyst Evaluation'!$A$46:$E$120,3,0),""))&amp;""</f>
        <v/>
      </c>
      <c r="L90" s="233" t="str">
        <f>IFERROR(VLOOKUP($I90,'Institution Evaluation'!$A$55:$E$346,4,0),IFERROR(VLOOKUP($I90,'Privacy Analyst Evaluation'!$A$46:$E$120,4,0),""))&amp;""</f>
        <v/>
      </c>
      <c r="M90" s="233" t="str">
        <f>IFERROR(VLOOKUP($I90,'Institution Evaluation'!$A$55:$E$346,5,0),IFERROR(VLOOKUP($I90,'Privacy Analyst Evaluation'!$A$46:$E$120,5,0),""))&amp;""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75" x14ac:dyDescent="0.2">
      <c r="A91" s="233">
        <f>IFERROR(IF($A90+1&gt;'(backend scoring)'!$T$335,"",$A90+1),"")</f>
        <v>67</v>
      </c>
      <c r="B91" s="233" t="str">
        <f>_xlfn.XLOOKUP($A91,'(backend scoring)'!$V$2:$V$333,'(backend scoring)'!$A$2:$A$333,"")</f>
        <v>PTHP-01</v>
      </c>
      <c r="C91" s="233" t="str">
        <f>IFERROR(VLOOKUP($B91,'Institution Evaluation'!$A$55:$E$346,2,0),IFERROR(VLOOKUP($B91,'Privacy Analyst Evaluation'!$A$46:$E$120,2,0),""))&amp;""</f>
        <v>Do you have contractual agreements with third parties that require them to maintain standards and to comply with all regulatory requirements?*</v>
      </c>
      <c r="D91" s="233" t="str">
        <f>IFERROR(VLOOKUP($B91,'Institution Evaluation'!$A$55:$E$346,3,0),IFERROR(VLOOKUP($B91,'Privacy Analyst Evaluation'!$A$46:$E$120,3,0),""))&amp;""</f>
        <v/>
      </c>
      <c r="E91" s="233" t="str">
        <f>IFERROR(VLOOKUP($B91,'Institution Evaluation'!$A$55:$E$346,4,0),IFERROR(VLOOKUP($B91,'Privacy Analyst Evaluation'!$A$46:$E$120,4,0),""))&amp;""</f>
        <v/>
      </c>
      <c r="F91" s="233" t="str">
        <f>IFERROR(VLOOKUP($B91,'Institution Evaluation'!$A$55:$E$346,5,0),IFERROR(VLOOKUP($B91,'Privacy Analyst Evaluation'!$A$46:$E$120,5,0),""))&amp;""</f>
        <v/>
      </c>
      <c r="G91" s="234"/>
      <c r="H91" s="233" t="str">
        <f>IFERROR(IF($H90+1&gt;'(backend scoring)'!$Q$335,"",$H90+1),"")</f>
        <v/>
      </c>
      <c r="I91" s="233" t="str">
        <f>_xlfn.XLOOKUP($H91,'(backend scoring)'!$S$2:$S$333,'(backend scoring)'!$A$2:$A$333,"")</f>
        <v/>
      </c>
      <c r="J91" s="233" t="str">
        <f>IFERROR(VLOOKUP($I91,'Institution Evaluation'!$A$55:$E$346,2,0),IFERROR(VLOOKUP($I91,'Privacy Analyst Evaluation'!$A$46:$E$120,2,0),""))</f>
        <v/>
      </c>
      <c r="K91" s="233" t="str">
        <f>IFERROR(VLOOKUP($I91,'Institution Evaluation'!$A$55:$E$346,3,0),IFERROR(VLOOKUP($I91,'Privacy Analyst Evaluation'!$A$46:$E$120,3,0),""))&amp;""</f>
        <v/>
      </c>
      <c r="L91" s="233" t="str">
        <f>IFERROR(VLOOKUP($I91,'Institution Evaluation'!$A$55:$E$346,4,0),IFERROR(VLOOKUP($I91,'Privacy Analyst Evaluation'!$A$46:$E$120,4,0),""))&amp;""</f>
        <v/>
      </c>
      <c r="M91" s="233" t="str">
        <f>IFERROR(VLOOKUP($I91,'Institution Evaluation'!$A$55:$E$346,5,0),IFERROR(VLOOKUP($I91,'Privacy Analyst Evaluation'!$A$46:$E$120,5,0),""))&amp;""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45" x14ac:dyDescent="0.2">
      <c r="A92" s="233">
        <f>IFERROR(IF($A91+1&gt;'(backend scoring)'!$T$335,"",$A91+1),"")</f>
        <v>68</v>
      </c>
      <c r="B92" s="233" t="str">
        <f>_xlfn.XLOOKUP($A92,'(backend scoring)'!$V$2:$V$333,'(backend scoring)'!$A$2:$A$333,"")</f>
        <v>PDAT-01</v>
      </c>
      <c r="C92" s="233" t="str">
        <f>IFERROR(VLOOKUP($B92,'Institution Evaluation'!$A$55:$E$346,2,0),IFERROR(VLOOKUP($B92,'Privacy Analyst Evaluation'!$A$46:$E$120,2,0),""))&amp;""</f>
        <v>Do you collect, process, or store demographic information?*</v>
      </c>
      <c r="D92" s="233" t="str">
        <f>IFERROR(VLOOKUP($B92,'Institution Evaluation'!$A$55:$E$346,3,0),IFERROR(VLOOKUP($B92,'Privacy Analyst Evaluation'!$A$46:$E$120,3,0),""))&amp;""</f>
        <v/>
      </c>
      <c r="E92" s="233" t="str">
        <f>IFERROR(VLOOKUP($B92,'Institution Evaluation'!$A$55:$E$346,4,0),IFERROR(VLOOKUP($B92,'Privacy Analyst Evaluation'!$A$46:$E$120,4,0),""))&amp;""</f>
        <v/>
      </c>
      <c r="F92" s="233" t="str">
        <f>IFERROR(VLOOKUP($B92,'Institution Evaluation'!$A$55:$E$346,5,0),IFERROR(VLOOKUP($B92,'Privacy Analyst Evaluation'!$A$46:$E$120,5,0),""))&amp;""</f>
        <v/>
      </c>
      <c r="G92" s="234"/>
      <c r="H92" s="233" t="str">
        <f>IFERROR(IF($H91+1&gt;'(backend scoring)'!$Q$335,"",$H91+1),"")</f>
        <v/>
      </c>
      <c r="I92" s="233" t="str">
        <f>_xlfn.XLOOKUP($H92,'(backend scoring)'!$S$2:$S$333,'(backend scoring)'!$A$2:$A$333,"")</f>
        <v/>
      </c>
      <c r="J92" s="233" t="str">
        <f>IFERROR(VLOOKUP($I92,'Institution Evaluation'!$A$55:$E$346,2,0),IFERROR(VLOOKUP($I92,'Privacy Analyst Evaluation'!$A$46:$E$120,2,0),""))</f>
        <v/>
      </c>
      <c r="K92" s="233" t="str">
        <f>IFERROR(VLOOKUP($I92,'Institution Evaluation'!$A$55:$E$346,3,0),IFERROR(VLOOKUP($I92,'Privacy Analyst Evaluation'!$A$46:$E$120,3,0),""))&amp;""</f>
        <v/>
      </c>
      <c r="L92" s="233" t="str">
        <f>IFERROR(VLOOKUP($I92,'Institution Evaluation'!$A$55:$E$346,4,0),IFERROR(VLOOKUP($I92,'Privacy Analyst Evaluation'!$A$46:$E$120,4,0),""))&amp;""</f>
        <v/>
      </c>
      <c r="M92" s="233" t="str">
        <f>IFERROR(VLOOKUP($I92,'Institution Evaluation'!$A$55:$E$346,5,0),IFERROR(VLOOKUP($I92,'Privacy Analyst Evaluation'!$A$46:$E$120,5,0),""))&amp;""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75" x14ac:dyDescent="0.2">
      <c r="A93" s="233">
        <f>IFERROR(IF($A92+1&gt;'(backend scoring)'!$T$335,"",$A92+1),"")</f>
        <v>69</v>
      </c>
      <c r="B93" s="233" t="str">
        <f>_xlfn.XLOOKUP($A93,'(backend scoring)'!$V$2:$V$333,'(backend scoring)'!$A$2:$A$333,"")</f>
        <v>PDAT-02</v>
      </c>
      <c r="C93" s="233" t="str">
        <f>IFERROR(VLOOKUP($B93,'Institution Evaluation'!$A$55:$E$346,2,0),IFERROR(VLOOKUP($B93,'Privacy Analyst Evaluation'!$A$46:$E$120,2,0),""))&amp;""</f>
        <v>Do you capture or create genetic, biometric, or behaviometric information (e.g.,  facial recognition or fingerprints)?*</v>
      </c>
      <c r="D93" s="233" t="str">
        <f>IFERROR(VLOOKUP($B93,'Institution Evaluation'!$A$55:$E$346,3,0),IFERROR(VLOOKUP($B93,'Privacy Analyst Evaluation'!$A$46:$E$120,3,0),""))&amp;""</f>
        <v/>
      </c>
      <c r="E93" s="233" t="str">
        <f>IFERROR(VLOOKUP($B93,'Institution Evaluation'!$A$55:$E$346,4,0),IFERROR(VLOOKUP($B93,'Privacy Analyst Evaluation'!$A$46:$E$120,4,0),""))&amp;""</f>
        <v/>
      </c>
      <c r="F93" s="233" t="str">
        <f>IFERROR(VLOOKUP($B93,'Institution Evaluation'!$A$55:$E$346,5,0),IFERROR(VLOOKUP($B93,'Privacy Analyst Evaluation'!$A$46:$E$120,5,0),""))&amp;""</f>
        <v/>
      </c>
      <c r="G93" s="234"/>
      <c r="H93" s="233" t="str">
        <f>IFERROR(IF($H92+1&gt;'(backend scoring)'!$Q$335,"",$H92+1),"")</f>
        <v/>
      </c>
      <c r="I93" s="233" t="str">
        <f>_xlfn.XLOOKUP($H93,'(backend scoring)'!$S$2:$S$333,'(backend scoring)'!$A$2:$A$333,"")</f>
        <v/>
      </c>
      <c r="J93" s="233" t="str">
        <f>IFERROR(VLOOKUP($I93,'Institution Evaluation'!$A$55:$E$346,2,0),IFERROR(VLOOKUP($I93,'Privacy Analyst Evaluation'!$A$46:$E$120,2,0),""))</f>
        <v/>
      </c>
      <c r="K93" s="233" t="str">
        <f>IFERROR(VLOOKUP($I93,'Institution Evaluation'!$A$55:$E$346,3,0),IFERROR(VLOOKUP($I93,'Privacy Analyst Evaluation'!$A$46:$E$120,3,0),""))&amp;""</f>
        <v/>
      </c>
      <c r="L93" s="233" t="str">
        <f>IFERROR(VLOOKUP($I93,'Institution Evaluation'!$A$55:$E$346,4,0),IFERROR(VLOOKUP($I93,'Privacy Analyst Evaluation'!$A$46:$E$120,4,0),""))&amp;""</f>
        <v/>
      </c>
      <c r="M93" s="233" t="str">
        <f>IFERROR(VLOOKUP($I93,'Institution Evaluation'!$A$55:$E$346,5,0),IFERROR(VLOOKUP($I93,'Privacy Analyst Evaluation'!$A$46:$E$120,5,0),""))&amp;""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75" x14ac:dyDescent="0.2">
      <c r="A94" s="233">
        <f>IFERROR(IF($A93+1&gt;'(backend scoring)'!$T$335,"",$A93+1),"")</f>
        <v>70</v>
      </c>
      <c r="B94" s="233" t="str">
        <f>_xlfn.XLOOKUP($A94,'(backend scoring)'!$V$2:$V$333,'(backend scoring)'!$A$2:$A$333,"")</f>
        <v>PDAT-03</v>
      </c>
      <c r="C94" s="233" t="str">
        <f>IFERROR(VLOOKUP($B94,'Institution Evaluation'!$A$55:$E$346,2,0),IFERROR(VLOOKUP($B94,'Privacy Analyst Evaluation'!$A$46:$E$120,2,0),""))&amp;""</f>
        <v>Do you combine institutional data (including "de-identified," "anonymized," or otherwise masked data) with personal data from any other sources?*</v>
      </c>
      <c r="D94" s="233" t="str">
        <f>IFERROR(VLOOKUP($B94,'Institution Evaluation'!$A$55:$E$346,3,0),IFERROR(VLOOKUP($B94,'Privacy Analyst Evaluation'!$A$46:$E$120,3,0),""))&amp;""</f>
        <v/>
      </c>
      <c r="E94" s="233" t="str">
        <f>IFERROR(VLOOKUP($B94,'Institution Evaluation'!$A$55:$E$346,4,0),IFERROR(VLOOKUP($B94,'Privacy Analyst Evaluation'!$A$46:$E$120,4,0),""))&amp;""</f>
        <v/>
      </c>
      <c r="F94" s="233" t="str">
        <f>IFERROR(VLOOKUP($B94,'Institution Evaluation'!$A$55:$E$346,5,0),IFERROR(VLOOKUP($B94,'Privacy Analyst Evaluation'!$A$46:$E$120,5,0),""))&amp;""</f>
        <v/>
      </c>
      <c r="G94" s="234"/>
      <c r="H94" s="233" t="str">
        <f>IFERROR(IF($H93+1&gt;'(backend scoring)'!$Q$335,"",$H93+1),"")</f>
        <v/>
      </c>
      <c r="I94" s="233" t="str">
        <f>_xlfn.XLOOKUP($H94,'(backend scoring)'!$S$2:$S$333,'(backend scoring)'!$A$2:$A$333,"")</f>
        <v/>
      </c>
      <c r="J94" s="233" t="str">
        <f>IFERROR(VLOOKUP($I94,'Institution Evaluation'!$A$55:$E$346,2,0),IFERROR(VLOOKUP($I94,'Privacy Analyst Evaluation'!$A$46:$E$120,2,0),""))</f>
        <v/>
      </c>
      <c r="K94" s="233" t="str">
        <f>IFERROR(VLOOKUP($I94,'Institution Evaluation'!$A$55:$E$346,3,0),IFERROR(VLOOKUP($I94,'Privacy Analyst Evaluation'!$A$46:$E$120,3,0),""))&amp;""</f>
        <v/>
      </c>
      <c r="L94" s="233" t="str">
        <f>IFERROR(VLOOKUP($I94,'Institution Evaluation'!$A$55:$E$346,4,0),IFERROR(VLOOKUP($I94,'Privacy Analyst Evaluation'!$A$46:$E$120,4,0),""))&amp;""</f>
        <v/>
      </c>
      <c r="M94" s="233" t="str">
        <f>IFERROR(VLOOKUP($I94,'Institution Evaluation'!$A$55:$E$346,5,0),IFERROR(VLOOKUP($I94,'Privacy Analyst Evaluation'!$A$46:$E$120,5,0),""))&amp;""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0" x14ac:dyDescent="0.2">
      <c r="A95" s="233">
        <f>IFERROR(IF($A94+1&gt;'(backend scoring)'!$T$335,"",$A94+1),"")</f>
        <v>71</v>
      </c>
      <c r="B95" s="233" t="str">
        <f>_xlfn.XLOOKUP($A95,'(backend scoring)'!$V$2:$V$333,'(backend scoring)'!$A$2:$A$333,"")</f>
        <v>PRPO-06</v>
      </c>
      <c r="C95" s="233" t="str">
        <f>IFERROR(VLOOKUP($B95,'Institution Evaluation'!$A$55:$E$346,2,0),IFERROR(VLOOKUP($B95,'Privacy Analyst Evaluation'!$A$46:$E$120,2,0),""))&amp;""</f>
        <v>Do you have a privacy awareness/training program?*</v>
      </c>
      <c r="D95" s="233" t="str">
        <f>IFERROR(VLOOKUP($B95,'Institution Evaluation'!$A$55:$E$346,3,0),IFERROR(VLOOKUP($B95,'Privacy Analyst Evaluation'!$A$46:$E$120,3,0),""))&amp;""</f>
        <v/>
      </c>
      <c r="E95" s="233" t="str">
        <f>IFERROR(VLOOKUP($B95,'Institution Evaluation'!$A$55:$E$346,4,0),IFERROR(VLOOKUP($B95,'Privacy Analyst Evaluation'!$A$46:$E$120,4,0),""))&amp;""</f>
        <v/>
      </c>
      <c r="F95" s="233" t="str">
        <f>IFERROR(VLOOKUP($B95,'Institution Evaluation'!$A$55:$E$346,5,0),IFERROR(VLOOKUP($B95,'Privacy Analyst Evaluation'!$A$46:$E$120,5,0),""))&amp;""</f>
        <v/>
      </c>
      <c r="G95" s="234"/>
      <c r="H95" s="233" t="str">
        <f>IFERROR(IF($H94+1&gt;'(backend scoring)'!$Q$335,"",$H94+1),"")</f>
        <v/>
      </c>
      <c r="I95" s="233" t="str">
        <f>_xlfn.XLOOKUP($H95,'(backend scoring)'!$S$2:$S$333,'(backend scoring)'!$A$2:$A$333,"")</f>
        <v/>
      </c>
      <c r="J95" s="233" t="str">
        <f>IFERROR(VLOOKUP($I95,'Institution Evaluation'!$A$55:$E$346,2,0),IFERROR(VLOOKUP($I95,'Privacy Analyst Evaluation'!$A$46:$E$120,2,0),""))</f>
        <v/>
      </c>
      <c r="K95" s="233" t="str">
        <f>IFERROR(VLOOKUP($I95,'Institution Evaluation'!$A$55:$E$346,3,0),IFERROR(VLOOKUP($I95,'Privacy Analyst Evaluation'!$A$46:$E$120,3,0),""))&amp;""</f>
        <v/>
      </c>
      <c r="L95" s="233" t="str">
        <f>IFERROR(VLOOKUP($I95,'Institution Evaluation'!$A$55:$E$346,4,0),IFERROR(VLOOKUP($I95,'Privacy Analyst Evaluation'!$A$46:$E$120,4,0),""))&amp;""</f>
        <v/>
      </c>
      <c r="M95" s="233" t="str">
        <f>IFERROR(VLOOKUP($I95,'Institution Evaluation'!$A$55:$E$346,5,0),IFERROR(VLOOKUP($I95,'Privacy Analyst Evaluation'!$A$46:$E$120,5,0),""))&amp;""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45" x14ac:dyDescent="0.2">
      <c r="A96" s="233">
        <f>IFERROR(IF($A95+1&gt;'(backend scoring)'!$T$335,"",$A95+1),"")</f>
        <v>72</v>
      </c>
      <c r="B96" s="233" t="str">
        <f>_xlfn.XLOOKUP($A96,'(backend scoring)'!$V$2:$V$333,'(backend scoring)'!$A$2:$A$333,"")</f>
        <v>PRPO-12</v>
      </c>
      <c r="C96" s="233" t="str">
        <f>IFERROR(VLOOKUP($B96,'Institution Evaluation'!$A$55:$E$346,2,0),IFERROR(VLOOKUP($B96,'Privacy Analyst Evaluation'!$A$46:$E$120,2,0),""))&amp;""</f>
        <v>Do you share any institutional data with law enforcement without a valid warrant?*</v>
      </c>
      <c r="D96" s="233" t="str">
        <f>IFERROR(VLOOKUP($B96,'Institution Evaluation'!$A$55:$E$346,3,0),IFERROR(VLOOKUP($B96,'Privacy Analyst Evaluation'!$A$46:$E$120,3,0),""))&amp;""</f>
        <v/>
      </c>
      <c r="E96" s="233" t="str">
        <f>IFERROR(VLOOKUP($B96,'Institution Evaluation'!$A$55:$E$346,4,0),IFERROR(VLOOKUP($B96,'Privacy Analyst Evaluation'!$A$46:$E$120,4,0),""))&amp;""</f>
        <v/>
      </c>
      <c r="F96" s="233" t="str">
        <f>IFERROR(VLOOKUP($B96,'Institution Evaluation'!$A$55:$E$346,5,0),IFERROR(VLOOKUP($B96,'Privacy Analyst Evaluation'!$A$46:$E$120,5,0),""))&amp;""</f>
        <v/>
      </c>
      <c r="G96" s="234"/>
      <c r="H96" s="233" t="str">
        <f>IFERROR(IF($H95+1&gt;'(backend scoring)'!$Q$335,"",$H95+1),"")</f>
        <v/>
      </c>
      <c r="I96" s="233" t="str">
        <f>_xlfn.XLOOKUP($H96,'(backend scoring)'!$S$2:$S$333,'(backend scoring)'!$A$2:$A$333,"")</f>
        <v/>
      </c>
      <c r="J96" s="233" t="str">
        <f>IFERROR(VLOOKUP($I96,'Institution Evaluation'!$A$55:$E$346,2,0),IFERROR(VLOOKUP($I96,'Privacy Analyst Evaluation'!$A$46:$E$120,2,0),""))</f>
        <v/>
      </c>
      <c r="K96" s="233" t="str">
        <f>IFERROR(VLOOKUP($I96,'Institution Evaluation'!$A$55:$E$346,3,0),IFERROR(VLOOKUP($I96,'Privacy Analyst Evaluation'!$A$46:$E$120,3,0),""))&amp;""</f>
        <v/>
      </c>
      <c r="L96" s="233" t="str">
        <f>IFERROR(VLOOKUP($I96,'Institution Evaluation'!$A$55:$E$346,4,0),IFERROR(VLOOKUP($I96,'Privacy Analyst Evaluation'!$A$46:$E$120,4,0),""))&amp;""</f>
        <v/>
      </c>
      <c r="M96" s="233" t="str">
        <f>IFERROR(VLOOKUP($I96,'Institution Evaluation'!$A$55:$E$346,5,0),IFERROR(VLOOKUP($I96,'Privacy Analyst Evaluation'!$A$46:$E$120,5,0),""))&amp;""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30" x14ac:dyDescent="0.2">
      <c r="A97" s="233">
        <f>IFERROR(IF($A96+1&gt;'(backend scoring)'!$T$335,"",$A96+1),"")</f>
        <v>73</v>
      </c>
      <c r="B97" s="233" t="str">
        <f>_xlfn.XLOOKUP($A97,'(backend scoring)'!$V$2:$V$333,'(backend scoring)'!$A$2:$A$333,"")</f>
        <v>DPAI-02</v>
      </c>
      <c r="C97" s="233" t="str">
        <f>IFERROR(VLOOKUP($B97,'Institution Evaluation'!$A$55:$E$346,2,0),IFERROR(VLOOKUP($B97,'Privacy Analyst Evaluation'!$A$46:$E$120,2,0),""))&amp;""</f>
        <v>Is any institutional data retained in the AI processing?*</v>
      </c>
      <c r="D97" s="233" t="str">
        <f>IFERROR(VLOOKUP($B97,'Institution Evaluation'!$A$55:$E$346,3,0),IFERROR(VLOOKUP($B97,'Privacy Analyst Evaluation'!$A$46:$E$120,3,0),""))&amp;""</f>
        <v/>
      </c>
      <c r="E97" s="233" t="str">
        <f>IFERROR(VLOOKUP($B97,'Institution Evaluation'!$A$55:$E$346,4,0),IFERROR(VLOOKUP($B97,'Privacy Analyst Evaluation'!$A$46:$E$120,4,0),""))&amp;""</f>
        <v/>
      </c>
      <c r="F97" s="233" t="str">
        <f>IFERROR(VLOOKUP($B97,'Institution Evaluation'!$A$55:$E$346,5,0),IFERROR(VLOOKUP($B97,'Privacy Analyst Evaluation'!$A$46:$E$120,5,0),""))&amp;""</f>
        <v/>
      </c>
      <c r="G97" s="234"/>
      <c r="H97" s="233" t="str">
        <f>IFERROR(IF($H96+1&gt;'(backend scoring)'!$Q$335,"",$H96+1),"")</f>
        <v/>
      </c>
      <c r="I97" s="233" t="str">
        <f>_xlfn.XLOOKUP($H97,'(backend scoring)'!$S$2:$S$333,'(backend scoring)'!$A$2:$A$333,"")</f>
        <v/>
      </c>
      <c r="J97" s="233" t="str">
        <f>IFERROR(VLOOKUP($I97,'Institution Evaluation'!$A$55:$E$346,2,0),IFERROR(VLOOKUP($I97,'Privacy Analyst Evaluation'!$A$46:$E$120,2,0),""))</f>
        <v/>
      </c>
      <c r="K97" s="233" t="str">
        <f>IFERROR(VLOOKUP($I97,'Institution Evaluation'!$A$55:$E$346,3,0),IFERROR(VLOOKUP($I97,'Privacy Analyst Evaluation'!$A$46:$E$120,3,0),""))&amp;""</f>
        <v/>
      </c>
      <c r="L97" s="233" t="str">
        <f>IFERROR(VLOOKUP($I97,'Institution Evaluation'!$A$55:$E$346,4,0),IFERROR(VLOOKUP($I97,'Privacy Analyst Evaluation'!$A$46:$E$120,4,0),""))&amp;""</f>
        <v/>
      </c>
      <c r="M97" s="233" t="str">
        <f>IFERROR(VLOOKUP($I97,'Institution Evaluation'!$A$55:$E$346,5,0),IFERROR(VLOOKUP($I97,'Privacy Analyst Evaluation'!$A$46:$E$120,5,0),""))&amp;""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75" x14ac:dyDescent="0.2">
      <c r="A98" s="233">
        <f>IFERROR(IF($A97+1&gt;'(backend scoring)'!$T$335,"",$A97+1),"")</f>
        <v>74</v>
      </c>
      <c r="B98" s="233" t="str">
        <f>_xlfn.XLOOKUP($A98,'(backend scoring)'!$V$2:$V$333,'(backend scoring)'!$A$2:$A$333,"")</f>
        <v>DPAI-03</v>
      </c>
      <c r="C98" s="233" t="str">
        <f>IFERROR(VLOOKUP($B98,'Institution Evaluation'!$A$55:$E$346,2,0),IFERROR(VLOOKUP($B98,'Privacy Analyst Evaluation'!$A$46:$E$120,2,0),""))&amp;""</f>
        <v>Do you have agreements in place with third parties or subprocessors regarding the protection of customer data and use of AI?*</v>
      </c>
      <c r="D98" s="233" t="str">
        <f>IFERROR(VLOOKUP($B98,'Institution Evaluation'!$A$55:$E$346,3,0),IFERROR(VLOOKUP($B98,'Privacy Analyst Evaluation'!$A$46:$E$120,3,0),""))&amp;""</f>
        <v/>
      </c>
      <c r="E98" s="233" t="str">
        <f>IFERROR(VLOOKUP($B98,'Institution Evaluation'!$A$55:$E$346,4,0),IFERROR(VLOOKUP($B98,'Privacy Analyst Evaluation'!$A$46:$E$120,4,0),""))&amp;""</f>
        <v/>
      </c>
      <c r="F98" s="233" t="str">
        <f>IFERROR(VLOOKUP($B98,'Institution Evaluation'!$A$55:$E$346,5,0),IFERROR(VLOOKUP($B98,'Privacy Analyst Evaluation'!$A$46:$E$120,5,0),""))&amp;""</f>
        <v/>
      </c>
      <c r="G98" s="234"/>
      <c r="H98" s="233" t="str">
        <f>IFERROR(IF($H97+1&gt;'(backend scoring)'!$Q$335,"",$H97+1),"")</f>
        <v/>
      </c>
      <c r="I98" s="233" t="str">
        <f>_xlfn.XLOOKUP($H98,'(backend scoring)'!$S$2:$S$333,'(backend scoring)'!$A$2:$A$333,"")</f>
        <v/>
      </c>
      <c r="J98" s="233" t="str">
        <f>IFERROR(VLOOKUP($I98,'Institution Evaluation'!$A$55:$E$346,2,0),IFERROR(VLOOKUP($I98,'Privacy Analyst Evaluation'!$A$46:$E$120,2,0),""))</f>
        <v/>
      </c>
      <c r="K98" s="233" t="str">
        <f>IFERROR(VLOOKUP($I98,'Institution Evaluation'!$A$55:$E$346,3,0),IFERROR(VLOOKUP($I98,'Privacy Analyst Evaluation'!$A$46:$E$120,3,0),""))&amp;""</f>
        <v/>
      </c>
      <c r="L98" s="233" t="str">
        <f>IFERROR(VLOOKUP($I98,'Institution Evaluation'!$A$55:$E$346,4,0),IFERROR(VLOOKUP($I98,'Privacy Analyst Evaluation'!$A$46:$E$120,4,0),""))&amp;""</f>
        <v/>
      </c>
      <c r="M98" s="233" t="str">
        <f>IFERROR(VLOOKUP($I98,'Institution Evaluation'!$A$55:$E$346,5,0),IFERROR(VLOOKUP($I98,'Privacy Analyst Evaluation'!$A$46:$E$120,5,0),""))&amp;""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60" x14ac:dyDescent="0.2">
      <c r="A99" s="233">
        <f>IFERROR(IF($A98+1&gt;'(backend scoring)'!$T$335,"",$A98+1),"")</f>
        <v>75</v>
      </c>
      <c r="B99" s="233" t="str">
        <f>_xlfn.XLOOKUP($A99,'(backend scoring)'!$V$2:$V$333,'(backend scoring)'!$A$2:$A$333,"")</f>
        <v>AIGN-01</v>
      </c>
      <c r="C99" s="233" t="str">
        <f>IFERROR(VLOOKUP($B99,'Institution Evaluation'!$A$55:$E$346,2,0),IFERROR(VLOOKUP($B99,'Privacy Analyst Evaluation'!$A$46:$E$120,2,0),""))&amp;""</f>
        <v>Does your solution have an AI risk model when developing or implementing your solution's AI model?*</v>
      </c>
      <c r="D99" s="233" t="str">
        <f>IFERROR(VLOOKUP($B99,'Institution Evaluation'!$A$55:$E$346,3,0),IFERROR(VLOOKUP($B99,'Privacy Analyst Evaluation'!$A$46:$E$120,3,0),""))&amp;""</f>
        <v/>
      </c>
      <c r="E99" s="233" t="str">
        <f>IFERROR(VLOOKUP($B99,'Institution Evaluation'!$A$55:$E$346,4,0),IFERROR(VLOOKUP($B99,'Privacy Analyst Evaluation'!$A$46:$E$120,4,0),""))&amp;""</f>
        <v/>
      </c>
      <c r="F99" s="233" t="str">
        <f>IFERROR(VLOOKUP($B99,'Institution Evaluation'!$A$55:$E$346,5,0),IFERROR(VLOOKUP($B99,'Privacy Analyst Evaluation'!$A$46:$E$120,5,0),""))&amp;""</f>
        <v/>
      </c>
      <c r="G99" s="234"/>
      <c r="H99" s="233" t="str">
        <f>IFERROR(IF($H98+1&gt;'(backend scoring)'!$Q$335,"",$H98+1),"")</f>
        <v/>
      </c>
      <c r="I99" s="233" t="str">
        <f>_xlfn.XLOOKUP($H99,'(backend scoring)'!$S$2:$S$333,'(backend scoring)'!$A$2:$A$333,"")</f>
        <v/>
      </c>
      <c r="J99" s="233" t="str">
        <f>IFERROR(VLOOKUP($I99,'Institution Evaluation'!$A$55:$E$346,2,0),IFERROR(VLOOKUP($I99,'Privacy Analyst Evaluation'!$A$46:$E$120,2,0),""))</f>
        <v/>
      </c>
      <c r="K99" s="233" t="str">
        <f>IFERROR(VLOOKUP($I99,'Institution Evaluation'!$A$55:$E$346,3,0),IFERROR(VLOOKUP($I99,'Privacy Analyst Evaluation'!$A$46:$E$120,3,0),""))&amp;""</f>
        <v/>
      </c>
      <c r="L99" s="233" t="str">
        <f>IFERROR(VLOOKUP($I99,'Institution Evaluation'!$A$55:$E$346,4,0),IFERROR(VLOOKUP($I99,'Privacy Analyst Evaluation'!$A$46:$E$120,4,0),""))&amp;""</f>
        <v/>
      </c>
      <c r="M99" s="233" t="str">
        <f>IFERROR(VLOOKUP($I99,'Institution Evaluation'!$A$55:$E$346,5,0),IFERROR(VLOOKUP($I99,'Privacy Analyst Evaluation'!$A$46:$E$120,5,0),""))&amp;""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45" x14ac:dyDescent="0.2">
      <c r="A100" s="233">
        <f>IFERROR(IF($A99+1&gt;'(backend scoring)'!$T$335,"",$A99+1),"")</f>
        <v>76</v>
      </c>
      <c r="B100" s="233" t="str">
        <f>_xlfn.XLOOKUP($A100,'(backend scoring)'!$V$2:$V$333,'(backend scoring)'!$A$2:$A$333,"")</f>
        <v>AIGN-02</v>
      </c>
      <c r="C100" s="233" t="str">
        <f>IFERROR(VLOOKUP($B100,'Institution Evaluation'!$A$55:$E$346,2,0),IFERROR(VLOOKUP($B100,'Privacy Analyst Evaluation'!$A$46:$E$120,2,0),""))&amp;""</f>
        <v>Can your solution's AI features be disabled by tenant and/or user?*</v>
      </c>
      <c r="D100" s="233" t="str">
        <f>IFERROR(VLOOKUP($B100,'Institution Evaluation'!$A$55:$E$346,3,0),IFERROR(VLOOKUP($B100,'Privacy Analyst Evaluation'!$A$46:$E$120,3,0),""))&amp;""</f>
        <v/>
      </c>
      <c r="E100" s="233" t="str">
        <f>IFERROR(VLOOKUP($B100,'Institution Evaluation'!$A$55:$E$346,4,0),IFERROR(VLOOKUP($B100,'Privacy Analyst Evaluation'!$A$46:$E$120,4,0),""))&amp;""</f>
        <v/>
      </c>
      <c r="F100" s="233" t="str">
        <f>IFERROR(VLOOKUP($B100,'Institution Evaluation'!$A$55:$E$346,5,0),IFERROR(VLOOKUP($B100,'Privacy Analyst Evaluation'!$A$46:$E$120,5,0),""))&amp;""</f>
        <v/>
      </c>
      <c r="G100" s="234"/>
      <c r="H100" s="233" t="str">
        <f>IFERROR(IF($H99+1&gt;'(backend scoring)'!$Q$335,"",$H99+1),"")</f>
        <v/>
      </c>
      <c r="I100" s="233" t="str">
        <f>_xlfn.XLOOKUP($H100,'(backend scoring)'!$S$2:$S$333,'(backend scoring)'!$A$2:$A$333,"")</f>
        <v/>
      </c>
      <c r="J100" s="233" t="str">
        <f>IFERROR(VLOOKUP($I100,'Institution Evaluation'!$A$55:$E$346,2,0),IFERROR(VLOOKUP($I100,'Privacy Analyst Evaluation'!$A$46:$E$120,2,0),""))</f>
        <v/>
      </c>
      <c r="K100" s="233" t="str">
        <f>IFERROR(VLOOKUP($I100,'Institution Evaluation'!$A$55:$E$346,3,0),IFERROR(VLOOKUP($I100,'Privacy Analyst Evaluation'!$A$46:$E$120,3,0),""))&amp;""</f>
        <v/>
      </c>
      <c r="L100" s="233" t="str">
        <f>IFERROR(VLOOKUP($I100,'Institution Evaluation'!$A$55:$E$346,4,0),IFERROR(VLOOKUP($I100,'Privacy Analyst Evaluation'!$A$46:$E$120,4,0),""))&amp;""</f>
        <v/>
      </c>
      <c r="M100" s="233" t="str">
        <f>IFERROR(VLOOKUP($I100,'Institution Evaluation'!$A$55:$E$346,5,0),IFERROR(VLOOKUP($I100,'Privacy Analyst Evaluation'!$A$46:$E$120,5,0),""))&amp;""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0" x14ac:dyDescent="0.2">
      <c r="A101" s="233">
        <f>IFERROR(IF($A100+1&gt;'(backend scoring)'!$T$335,"",$A100+1),"")</f>
        <v>77</v>
      </c>
      <c r="B101" s="233" t="str">
        <f>_xlfn.XLOOKUP($A101,'(backend scoring)'!$V$2:$V$333,'(backend scoring)'!$A$2:$A$333,"")</f>
        <v>AIGN-03</v>
      </c>
      <c r="C101" s="233" t="str">
        <f>IFERROR(VLOOKUP($B101,'Institution Evaluation'!$A$55:$E$346,2,0),IFERROR(VLOOKUP($B101,'Privacy Analyst Evaluation'!$A$46:$E$120,2,0),""))&amp;""</f>
        <v>Have your staff completed responsible AI training?*</v>
      </c>
      <c r="D101" s="233" t="str">
        <f>IFERROR(VLOOKUP($B101,'Institution Evaluation'!$A$55:$E$346,3,0),IFERROR(VLOOKUP($B101,'Privacy Analyst Evaluation'!$A$46:$E$120,3,0),""))&amp;""</f>
        <v/>
      </c>
      <c r="E101" s="233" t="str">
        <f>IFERROR(VLOOKUP($B101,'Institution Evaluation'!$A$55:$E$346,4,0),IFERROR(VLOOKUP($B101,'Privacy Analyst Evaluation'!$A$46:$E$120,4,0),""))&amp;""</f>
        <v/>
      </c>
      <c r="F101" s="233" t="str">
        <f>IFERROR(VLOOKUP($B101,'Institution Evaluation'!$A$55:$E$346,5,0),IFERROR(VLOOKUP($B101,'Privacy Analyst Evaluation'!$A$46:$E$120,5,0),""))&amp;""</f>
        <v/>
      </c>
      <c r="G101" s="234"/>
      <c r="H101" s="233" t="str">
        <f>IFERROR(IF($H100+1&gt;'(backend scoring)'!$Q$335,"",$H100+1),"")</f>
        <v/>
      </c>
      <c r="I101" s="233" t="str">
        <f>_xlfn.XLOOKUP($H101,'(backend scoring)'!$S$2:$S$333,'(backend scoring)'!$A$2:$A$333,"")</f>
        <v/>
      </c>
      <c r="J101" s="233" t="str">
        <f>IFERROR(VLOOKUP($I101,'Institution Evaluation'!$A$55:$E$346,2,0),IFERROR(VLOOKUP($I101,'Privacy Analyst Evaluation'!$A$46:$E$120,2,0),""))</f>
        <v/>
      </c>
      <c r="K101" s="233" t="str">
        <f>IFERROR(VLOOKUP($I101,'Institution Evaluation'!$A$55:$E$346,3,0),IFERROR(VLOOKUP($I101,'Privacy Analyst Evaluation'!$A$46:$E$120,3,0),""))&amp;""</f>
        <v/>
      </c>
      <c r="L101" s="233" t="str">
        <f>IFERROR(VLOOKUP($I101,'Institution Evaluation'!$A$55:$E$346,4,0),IFERROR(VLOOKUP($I101,'Privacy Analyst Evaluation'!$A$46:$E$120,4,0),""))&amp;""</f>
        <v/>
      </c>
      <c r="M101" s="233" t="str">
        <f>IFERROR(VLOOKUP($I101,'Institution Evaluation'!$A$55:$E$346,5,0),IFERROR(VLOOKUP($I101,'Privacy Analyst Evaluation'!$A$46:$E$120,5,0),""))&amp;""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135" x14ac:dyDescent="0.2">
      <c r="A102" s="233">
        <f>IFERROR(IF($A101+1&gt;'(backend scoring)'!$T$335,"",$A101+1),"")</f>
        <v>78</v>
      </c>
      <c r="B102" s="233" t="str">
        <f>_xlfn.XLOOKUP($A102,'(backend scoring)'!$V$2:$V$333,'(backend scoring)'!$A$2:$A$333,"")</f>
        <v>AIPL-01</v>
      </c>
      <c r="C102" s="233" t="str">
        <f>IFERROR(VLOOKUP($B102,'Institution Evaluation'!$A$55:$E$346,2,0),IFERROR(VLOOKUP($B102,'Privacy Analyst Evaluation'!$A$46:$E$120,2,0),""))&amp;""</f>
        <v>Are your AI developer's policies, processes, procedures, and practices across the organization related to the mapping, measuring, and managing of AI risks conspicuously posted, unambiguous, and implemented effectively?*</v>
      </c>
      <c r="D102" s="233" t="str">
        <f>IFERROR(VLOOKUP($B102,'Institution Evaluation'!$A$55:$E$346,3,0),IFERROR(VLOOKUP($B102,'Privacy Analyst Evaluation'!$A$46:$E$120,3,0),""))&amp;""</f>
        <v/>
      </c>
      <c r="E102" s="233" t="str">
        <f>IFERROR(VLOOKUP($B102,'Institution Evaluation'!$A$55:$E$346,4,0),IFERROR(VLOOKUP($B102,'Privacy Analyst Evaluation'!$A$46:$E$120,4,0),""))&amp;""</f>
        <v/>
      </c>
      <c r="F102" s="233" t="str">
        <f>IFERROR(VLOOKUP($B102,'Institution Evaluation'!$A$55:$E$346,5,0),IFERROR(VLOOKUP($B102,'Privacy Analyst Evaluation'!$A$46:$E$120,5,0),""))&amp;""</f>
        <v/>
      </c>
      <c r="G102" s="234"/>
      <c r="H102" s="233" t="str">
        <f>IFERROR(IF($H101+1&gt;'(backend scoring)'!$Q$335,"",$H101+1),"")</f>
        <v/>
      </c>
      <c r="I102" s="233" t="str">
        <f>_xlfn.XLOOKUP($H102,'(backend scoring)'!$S$2:$S$333,'(backend scoring)'!$A$2:$A$333,"")</f>
        <v/>
      </c>
      <c r="J102" s="233" t="str">
        <f>IFERROR(VLOOKUP($I102,'Institution Evaluation'!$A$55:$E$346,2,0),IFERROR(VLOOKUP($I102,'Privacy Analyst Evaluation'!$A$46:$E$120,2,0),""))</f>
        <v/>
      </c>
      <c r="K102" s="233" t="str">
        <f>IFERROR(VLOOKUP($I102,'Institution Evaluation'!$A$55:$E$346,3,0),IFERROR(VLOOKUP($I102,'Privacy Analyst Evaluation'!$A$46:$E$120,3,0),""))&amp;""</f>
        <v/>
      </c>
      <c r="L102" s="233" t="str">
        <f>IFERROR(VLOOKUP($I102,'Institution Evaluation'!$A$55:$E$346,4,0),IFERROR(VLOOKUP($I102,'Privacy Analyst Evaluation'!$A$46:$E$120,4,0),""))&amp;""</f>
        <v/>
      </c>
      <c r="M102" s="233" t="str">
        <f>IFERROR(VLOOKUP($I102,'Institution Evaluation'!$A$55:$E$346,5,0),IFERROR(VLOOKUP($I102,'Privacy Analyst Evaluation'!$A$46:$E$120,5,0),""))&amp;""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30" x14ac:dyDescent="0.2">
      <c r="A103" s="233">
        <f>IFERROR(IF($A102+1&gt;'(backend scoring)'!$T$335,"",$A102+1),"")</f>
        <v>79</v>
      </c>
      <c r="B103" s="233" t="str">
        <f>_xlfn.XLOOKUP($A103,'(backend scoring)'!$V$2:$V$333,'(backend scoring)'!$A$2:$A$333,"")</f>
        <v>AIPL-02</v>
      </c>
      <c r="C103" s="233" t="str">
        <f>IFERROR(VLOOKUP($B103,'Institution Evaluation'!$A$55:$E$346,2,0),IFERROR(VLOOKUP($B103,'Privacy Analyst Evaluation'!$A$46:$E$120,2,0),""))&amp;""</f>
        <v>Have you identified and measured AI risks?*</v>
      </c>
      <c r="D103" s="233" t="str">
        <f>IFERROR(VLOOKUP($B103,'Institution Evaluation'!$A$55:$E$346,3,0),IFERROR(VLOOKUP($B103,'Privacy Analyst Evaluation'!$A$46:$E$120,3,0),""))&amp;""</f>
        <v/>
      </c>
      <c r="E103" s="233" t="str">
        <f>IFERROR(VLOOKUP($B103,'Institution Evaluation'!$A$55:$E$346,4,0),IFERROR(VLOOKUP($B103,'Privacy Analyst Evaluation'!$A$46:$E$120,4,0),""))&amp;""</f>
        <v/>
      </c>
      <c r="F103" s="233" t="str">
        <f>IFERROR(VLOOKUP($B103,'Institution Evaluation'!$A$55:$E$346,5,0),IFERROR(VLOOKUP($B103,'Privacy Analyst Evaluation'!$A$46:$E$120,5,0),""))&amp;""</f>
        <v/>
      </c>
      <c r="G103" s="234"/>
      <c r="H103" s="233" t="str">
        <f>IFERROR(IF($H102+1&gt;'(backend scoring)'!$Q$335,"",$H102+1),"")</f>
        <v/>
      </c>
      <c r="I103" s="233" t="str">
        <f>_xlfn.XLOOKUP($H103,'(backend scoring)'!$S$2:$S$333,'(backend scoring)'!$A$2:$A$333,"")</f>
        <v/>
      </c>
      <c r="J103" s="233" t="str">
        <f>IFERROR(VLOOKUP($I103,'Institution Evaluation'!$A$55:$E$346,2,0),IFERROR(VLOOKUP($I103,'Privacy Analyst Evaluation'!$A$46:$E$120,2,0),""))</f>
        <v/>
      </c>
      <c r="K103" s="233" t="str">
        <f>IFERROR(VLOOKUP($I103,'Institution Evaluation'!$A$55:$E$346,3,0),IFERROR(VLOOKUP($I103,'Privacy Analyst Evaluation'!$A$46:$E$120,3,0),""))&amp;""</f>
        <v/>
      </c>
      <c r="L103" s="233" t="str">
        <f>IFERROR(VLOOKUP($I103,'Institution Evaluation'!$A$55:$E$346,4,0),IFERROR(VLOOKUP($I103,'Privacy Analyst Evaluation'!$A$46:$E$120,4,0),""))&amp;""</f>
        <v/>
      </c>
      <c r="M103" s="233" t="str">
        <f>IFERROR(VLOOKUP($I103,'Institution Evaluation'!$A$55:$E$346,5,0),IFERROR(VLOOKUP($I103,'Privacy Analyst Evaluation'!$A$46:$E$120,5,0),""))&amp;""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45" x14ac:dyDescent="0.2">
      <c r="A104" s="233">
        <f>IFERROR(IF($A103+1&gt;'(backend scoring)'!$T$335,"",$A103+1),"")</f>
        <v>80</v>
      </c>
      <c r="B104" s="233" t="str">
        <f>_xlfn.XLOOKUP($A104,'(backend scoring)'!$V$2:$V$333,'(backend scoring)'!$A$2:$A$333,"")</f>
        <v>AIPL-03</v>
      </c>
      <c r="C104" s="233" t="str">
        <f>IFERROR(VLOOKUP($B104,'Institution Evaluation'!$A$55:$E$346,2,0),IFERROR(VLOOKUP($B104,'Privacy Analyst Evaluation'!$A$46:$E$120,2,0),""))&amp;""</f>
        <v>In the event of an incident, can your solution's AI features be disabled in a timely manner?*</v>
      </c>
      <c r="D104" s="233" t="str">
        <f>IFERROR(VLOOKUP($B104,'Institution Evaluation'!$A$55:$E$346,3,0),IFERROR(VLOOKUP($B104,'Privacy Analyst Evaluation'!$A$46:$E$120,3,0),""))&amp;""</f>
        <v/>
      </c>
      <c r="E104" s="233" t="str">
        <f>IFERROR(VLOOKUP($B104,'Institution Evaluation'!$A$55:$E$346,4,0),IFERROR(VLOOKUP($B104,'Privacy Analyst Evaluation'!$A$46:$E$120,4,0),""))&amp;""</f>
        <v/>
      </c>
      <c r="F104" s="233" t="str">
        <f>IFERROR(VLOOKUP($B104,'Institution Evaluation'!$A$55:$E$346,5,0),IFERROR(VLOOKUP($B104,'Privacy Analyst Evaluation'!$A$46:$E$120,5,0),""))&amp;""</f>
        <v/>
      </c>
      <c r="G104" s="234"/>
      <c r="H104" s="233" t="str">
        <f>IFERROR(IF($H103+1&gt;'(backend scoring)'!$Q$335,"",$H103+1),"")</f>
        <v/>
      </c>
      <c r="I104" s="233" t="str">
        <f>_xlfn.XLOOKUP($H104,'(backend scoring)'!$S$2:$S$333,'(backend scoring)'!$A$2:$A$333,"")</f>
        <v/>
      </c>
      <c r="J104" s="233" t="str">
        <f>IFERROR(VLOOKUP($I104,'Institution Evaluation'!$A$55:$E$346,2,0),IFERROR(VLOOKUP($I104,'Privacy Analyst Evaluation'!$A$46:$E$120,2,0),""))</f>
        <v/>
      </c>
      <c r="K104" s="233" t="str">
        <f>IFERROR(VLOOKUP($I104,'Institution Evaluation'!$A$55:$E$346,3,0),IFERROR(VLOOKUP($I104,'Privacy Analyst Evaluation'!$A$46:$E$120,3,0),""))&amp;""</f>
        <v/>
      </c>
      <c r="L104" s="233" t="str">
        <f>IFERROR(VLOOKUP($I104,'Institution Evaluation'!$A$55:$E$346,4,0),IFERROR(VLOOKUP($I104,'Privacy Analyst Evaluation'!$A$46:$E$120,4,0),""))&amp;""</f>
        <v/>
      </c>
      <c r="M104" s="233" t="str">
        <f>IFERROR(VLOOKUP($I104,'Institution Evaluation'!$A$55:$E$346,5,0),IFERROR(VLOOKUP($I104,'Privacy Analyst Evaluation'!$A$46:$E$120,5,0),""))&amp;""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60" x14ac:dyDescent="0.2">
      <c r="A105" s="233">
        <f>IFERROR(IF($A104+1&gt;'(backend scoring)'!$T$335,"",$A104+1),"")</f>
        <v>81</v>
      </c>
      <c r="B105" s="233" t="str">
        <f>_xlfn.XLOOKUP($A105,'(backend scoring)'!$V$2:$V$333,'(backend scoring)'!$A$2:$A$333,"")</f>
        <v>AIPL-04</v>
      </c>
      <c r="C105" s="233" t="str">
        <f>IFERROR(VLOOKUP($B105,'Institution Evaluation'!$A$55:$E$346,2,0),IFERROR(VLOOKUP($B105,'Privacy Analyst Evaluation'!$A$46:$E$120,2,0),""))&amp;""</f>
        <v>If disabled because of an incident, can your solution's AI features be re-enabled in a timely manner?*</v>
      </c>
      <c r="D105" s="233" t="str">
        <f>IFERROR(VLOOKUP($B105,'Institution Evaluation'!$A$55:$E$346,3,0),IFERROR(VLOOKUP($B105,'Privacy Analyst Evaluation'!$A$46:$E$120,3,0),""))&amp;""</f>
        <v/>
      </c>
      <c r="E105" s="233" t="str">
        <f>IFERROR(VLOOKUP($B105,'Institution Evaluation'!$A$55:$E$346,4,0),IFERROR(VLOOKUP($B105,'Privacy Analyst Evaluation'!$A$46:$E$120,4,0),""))&amp;""</f>
        <v/>
      </c>
      <c r="F105" s="233" t="str">
        <f>IFERROR(VLOOKUP($B105,'Institution Evaluation'!$A$55:$E$346,5,0),IFERROR(VLOOKUP($B105,'Privacy Analyst Evaluation'!$A$46:$E$120,5,0),""))&amp;""</f>
        <v/>
      </c>
      <c r="G105" s="234"/>
      <c r="H105" s="233" t="str">
        <f>IFERROR(IF($H104+1&gt;'(backend scoring)'!$Q$335,"",$H104+1),"")</f>
        <v/>
      </c>
      <c r="I105" s="233" t="str">
        <f>_xlfn.XLOOKUP($H105,'(backend scoring)'!$S$2:$S$333,'(backend scoring)'!$A$2:$A$333,"")</f>
        <v/>
      </c>
      <c r="J105" s="233" t="str">
        <f>IFERROR(VLOOKUP($I105,'Institution Evaluation'!$A$55:$E$346,2,0),IFERROR(VLOOKUP($I105,'Privacy Analyst Evaluation'!$A$46:$E$120,2,0),""))</f>
        <v/>
      </c>
      <c r="K105" s="233" t="str">
        <f>IFERROR(VLOOKUP($I105,'Institution Evaluation'!$A$55:$E$346,3,0),IFERROR(VLOOKUP($I105,'Privacy Analyst Evaluation'!$A$46:$E$120,3,0),""))&amp;""</f>
        <v/>
      </c>
      <c r="L105" s="233" t="str">
        <f>IFERROR(VLOOKUP($I105,'Institution Evaluation'!$A$55:$E$346,4,0),IFERROR(VLOOKUP($I105,'Privacy Analyst Evaluation'!$A$46:$E$120,4,0),""))&amp;""</f>
        <v/>
      </c>
      <c r="M105" s="233" t="str">
        <f>IFERROR(VLOOKUP($I105,'Institution Evaluation'!$A$55:$E$346,5,0),IFERROR(VLOOKUP($I105,'Privacy Analyst Evaluation'!$A$46:$E$120,5,0),""))&amp;""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0" x14ac:dyDescent="0.2">
      <c r="A106" s="233">
        <f>IFERROR(IF($A105+1&gt;'(backend scoring)'!$T$335,"",$A105+1),"")</f>
        <v>82</v>
      </c>
      <c r="B106" s="233" t="str">
        <f>_xlfn.XLOOKUP($A106,'(backend scoring)'!$V$2:$V$333,'(backend scoring)'!$A$2:$A$333,"")</f>
        <v>AISC-01</v>
      </c>
      <c r="C106" s="233" t="str">
        <f>IFERROR(VLOOKUP($B106,'Institution Evaluation'!$A$55:$E$346,2,0),IFERROR(VLOOKUP($B106,'Privacy Analyst Evaluation'!$A$46:$E$120,2,0),""))&amp;""</f>
        <v>If sensitive data is introduced to your solution's AI model, can the data be removed from the AI model by request?*</v>
      </c>
      <c r="D106" s="233" t="str">
        <f>IFERROR(VLOOKUP($B106,'Institution Evaluation'!$A$55:$E$346,3,0),IFERROR(VLOOKUP($B106,'Privacy Analyst Evaluation'!$A$46:$E$120,3,0),""))&amp;""</f>
        <v/>
      </c>
      <c r="E106" s="233" t="str">
        <f>IFERROR(VLOOKUP($B106,'Institution Evaluation'!$A$55:$E$346,4,0),IFERROR(VLOOKUP($B106,'Privacy Analyst Evaluation'!$A$46:$E$120,4,0),""))&amp;""</f>
        <v/>
      </c>
      <c r="F106" s="233" t="str">
        <f>IFERROR(VLOOKUP($B106,'Institution Evaluation'!$A$55:$E$346,5,0),IFERROR(VLOOKUP($B106,'Privacy Analyst Evaluation'!$A$46:$E$120,5,0),""))&amp;""</f>
        <v/>
      </c>
      <c r="G106" s="234"/>
      <c r="H106" s="233" t="str">
        <f>IFERROR(IF($H105+1&gt;'(backend scoring)'!$Q$335,"",$H105+1),"")</f>
        <v/>
      </c>
      <c r="I106" s="233" t="str">
        <f>_xlfn.XLOOKUP($H106,'(backend scoring)'!$S$2:$S$333,'(backend scoring)'!$A$2:$A$333,"")</f>
        <v/>
      </c>
      <c r="J106" s="233" t="str">
        <f>IFERROR(VLOOKUP($I106,'Institution Evaluation'!$A$55:$E$346,2,0),IFERROR(VLOOKUP($I106,'Privacy Analyst Evaluation'!$A$46:$E$120,2,0),""))</f>
        <v/>
      </c>
      <c r="K106" s="233" t="str">
        <f>IFERROR(VLOOKUP($I106,'Institution Evaluation'!$A$55:$E$346,3,0),IFERROR(VLOOKUP($I106,'Privacy Analyst Evaluation'!$A$46:$E$120,3,0),""))&amp;""</f>
        <v/>
      </c>
      <c r="L106" s="233" t="str">
        <f>IFERROR(VLOOKUP($I106,'Institution Evaluation'!$A$55:$E$346,4,0),IFERROR(VLOOKUP($I106,'Privacy Analyst Evaluation'!$A$46:$E$120,4,0),""))&amp;""</f>
        <v/>
      </c>
      <c r="M106" s="233" t="str">
        <f>IFERROR(VLOOKUP($I106,'Institution Evaluation'!$A$55:$E$346,5,0),IFERROR(VLOOKUP($I106,'Privacy Analyst Evaluation'!$A$46:$E$120,5,0),""))&amp;""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45" x14ac:dyDescent="0.2">
      <c r="A107" s="233">
        <f>IFERROR(IF($A106+1&gt;'(backend scoring)'!$T$335,"",$A106+1),"")</f>
        <v>83</v>
      </c>
      <c r="B107" s="233" t="str">
        <f>_xlfn.XLOOKUP($A107,'(backend scoring)'!$V$2:$V$333,'(backend scoring)'!$A$2:$A$333,"")</f>
        <v>AISC-02</v>
      </c>
      <c r="C107" s="233" t="str">
        <f>IFERROR(VLOOKUP($B107,'Institution Evaluation'!$A$55:$E$346,2,0),IFERROR(VLOOKUP($B107,'Privacy Analyst Evaluation'!$A$46:$E$120,2,0),""))&amp;""</f>
        <v>Is user input data used to influence your solution's AI model?*</v>
      </c>
      <c r="D107" s="233" t="str">
        <f>IFERROR(VLOOKUP($B107,'Institution Evaluation'!$A$55:$E$346,3,0),IFERROR(VLOOKUP($B107,'Privacy Analyst Evaluation'!$A$46:$E$120,3,0),""))&amp;""</f>
        <v/>
      </c>
      <c r="E107" s="233" t="str">
        <f>IFERROR(VLOOKUP($B107,'Institution Evaluation'!$A$55:$E$346,4,0),IFERROR(VLOOKUP($B107,'Privacy Analyst Evaluation'!$A$46:$E$120,4,0),""))&amp;""</f>
        <v/>
      </c>
      <c r="F107" s="233" t="str">
        <f>IFERROR(VLOOKUP($B107,'Institution Evaluation'!$A$55:$E$346,5,0),IFERROR(VLOOKUP($B107,'Privacy Analyst Evaluation'!$A$46:$E$120,5,0),""))&amp;""</f>
        <v/>
      </c>
      <c r="G107" s="234"/>
      <c r="H107" s="233" t="str">
        <f>IFERROR(IF($H106+1&gt;'(backend scoring)'!$Q$335,"",$H106+1),"")</f>
        <v/>
      </c>
      <c r="I107" s="233" t="str">
        <f>_xlfn.XLOOKUP($H107,'(backend scoring)'!$S$2:$S$333,'(backend scoring)'!$A$2:$A$333,"")</f>
        <v/>
      </c>
      <c r="J107" s="233" t="str">
        <f>IFERROR(VLOOKUP($I107,'Institution Evaluation'!$A$55:$E$346,2,0),IFERROR(VLOOKUP($I107,'Privacy Analyst Evaluation'!$A$46:$E$120,2,0),""))</f>
        <v/>
      </c>
      <c r="K107" s="233" t="str">
        <f>IFERROR(VLOOKUP($I107,'Institution Evaluation'!$A$55:$E$346,3,0),IFERROR(VLOOKUP($I107,'Privacy Analyst Evaluation'!$A$46:$E$120,3,0),""))&amp;""</f>
        <v/>
      </c>
      <c r="L107" s="233" t="str">
        <f>IFERROR(VLOOKUP($I107,'Institution Evaluation'!$A$55:$E$346,4,0),IFERROR(VLOOKUP($I107,'Privacy Analyst Evaluation'!$A$46:$E$120,4,0),""))&amp;""</f>
        <v/>
      </c>
      <c r="M107" s="233" t="str">
        <f>IFERROR(VLOOKUP($I107,'Institution Evaluation'!$A$55:$E$346,5,0),IFERROR(VLOOKUP($I107,'Privacy Analyst Evaluation'!$A$46:$E$120,5,0),""))&amp;""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60" x14ac:dyDescent="0.2">
      <c r="A108" s="233">
        <f>IFERROR(IF($A107+1&gt;'(backend scoring)'!$T$335,"",$A107+1),"")</f>
        <v>84</v>
      </c>
      <c r="B108" s="233" t="str">
        <f>_xlfn.XLOOKUP($A108,'(backend scoring)'!$V$2:$V$333,'(backend scoring)'!$A$2:$A$333,"")</f>
        <v>AISC-03</v>
      </c>
      <c r="C108" s="233" t="str">
        <f>IFERROR(VLOOKUP($B108,'Institution Evaluation'!$A$55:$E$346,2,0),IFERROR(VLOOKUP($B108,'Privacy Analyst Evaluation'!$A$46:$E$120,2,0),""))&amp;""</f>
        <v>Do you provide logging for your solution's AI feature(s) that includes user, date, and action taken?*</v>
      </c>
      <c r="D108" s="233" t="str">
        <f>IFERROR(VLOOKUP($B108,'Institution Evaluation'!$A$55:$E$346,3,0),IFERROR(VLOOKUP($B108,'Privacy Analyst Evaluation'!$A$46:$E$120,3,0),""))&amp;""</f>
        <v/>
      </c>
      <c r="E108" s="233" t="str">
        <f>IFERROR(VLOOKUP($B108,'Institution Evaluation'!$A$55:$E$346,4,0),IFERROR(VLOOKUP($B108,'Privacy Analyst Evaluation'!$A$46:$E$120,4,0),""))&amp;""</f>
        <v/>
      </c>
      <c r="F108" s="233" t="str">
        <f>IFERROR(VLOOKUP($B108,'Institution Evaluation'!$A$55:$E$346,5,0),IFERROR(VLOOKUP($B108,'Privacy Analyst Evaluation'!$A$46:$E$120,5,0),""))&amp;""</f>
        <v/>
      </c>
      <c r="G108" s="234"/>
      <c r="H108" s="233" t="str">
        <f>IFERROR(IF($H107+1&gt;'(backend scoring)'!$Q$335,"",$H107+1),"")</f>
        <v/>
      </c>
      <c r="I108" s="233" t="str">
        <f>_xlfn.XLOOKUP($H108,'(backend scoring)'!$S$2:$S$333,'(backend scoring)'!$A$2:$A$333,"")</f>
        <v/>
      </c>
      <c r="J108" s="233" t="str">
        <f>IFERROR(VLOOKUP($I108,'Institution Evaluation'!$A$55:$E$346,2,0),IFERROR(VLOOKUP($I108,'Privacy Analyst Evaluation'!$A$46:$E$120,2,0),""))</f>
        <v/>
      </c>
      <c r="K108" s="233" t="str">
        <f>IFERROR(VLOOKUP($I108,'Institution Evaluation'!$A$55:$E$346,3,0),IFERROR(VLOOKUP($I108,'Privacy Analyst Evaluation'!$A$46:$E$120,3,0),""))&amp;""</f>
        <v/>
      </c>
      <c r="L108" s="233" t="str">
        <f>IFERROR(VLOOKUP($I108,'Institution Evaluation'!$A$55:$E$346,4,0),IFERROR(VLOOKUP($I108,'Privacy Analyst Evaluation'!$A$46:$E$120,4,0),""))&amp;""</f>
        <v/>
      </c>
      <c r="M108" s="233" t="str">
        <f>IFERROR(VLOOKUP($I108,'Institution Evaluation'!$A$55:$E$346,5,0),IFERROR(VLOOKUP($I108,'Privacy Analyst Evaluation'!$A$46:$E$120,5,0),""))&amp;""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45" x14ac:dyDescent="0.2">
      <c r="A109" s="233">
        <f>IFERROR(IF($A108+1&gt;'(backend scoring)'!$T$335,"",$A108+1),"")</f>
        <v>85</v>
      </c>
      <c r="B109" s="233" t="str">
        <f>_xlfn.XLOOKUP($A109,'(backend scoring)'!$V$2:$V$333,'(backend scoring)'!$A$2:$A$333,"")</f>
        <v>AIML-01</v>
      </c>
      <c r="C109" s="233" t="str">
        <f>IFERROR(VLOOKUP($B109,'Institution Evaluation'!$A$55:$E$346,2,0),IFERROR(VLOOKUP($B109,'Privacy Analyst Evaluation'!$A$46:$E$120,2,0),""))&amp;""</f>
        <v>Do you separate ML training data from your ML solution data?*</v>
      </c>
      <c r="D109" s="233" t="str">
        <f>IFERROR(VLOOKUP($B109,'Institution Evaluation'!$A$55:$E$346,3,0),IFERROR(VLOOKUP($B109,'Privacy Analyst Evaluation'!$A$46:$E$120,3,0),""))&amp;""</f>
        <v/>
      </c>
      <c r="E109" s="233" t="str">
        <f>IFERROR(VLOOKUP($B109,'Institution Evaluation'!$A$55:$E$346,4,0),IFERROR(VLOOKUP($B109,'Privacy Analyst Evaluation'!$A$46:$E$120,4,0),""))&amp;""</f>
        <v/>
      </c>
      <c r="F109" s="233" t="str">
        <f>IFERROR(VLOOKUP($B109,'Institution Evaluation'!$A$55:$E$346,5,0),IFERROR(VLOOKUP($B109,'Privacy Analyst Evaluation'!$A$46:$E$120,5,0),""))&amp;""</f>
        <v/>
      </c>
      <c r="G109" s="234"/>
      <c r="H109" s="233" t="str">
        <f>IFERROR(IF($H108+1&gt;'(backend scoring)'!$Q$335,"",$H108+1),"")</f>
        <v/>
      </c>
      <c r="I109" s="233" t="str">
        <f>_xlfn.XLOOKUP($H109,'(backend scoring)'!$S$2:$S$333,'(backend scoring)'!$A$2:$A$333,"")</f>
        <v/>
      </c>
      <c r="J109" s="233" t="str">
        <f>IFERROR(VLOOKUP($I109,'Institution Evaluation'!$A$55:$E$346,2,0),IFERROR(VLOOKUP($I109,'Privacy Analyst Evaluation'!$A$46:$E$120,2,0),""))</f>
        <v/>
      </c>
      <c r="K109" s="233" t="str">
        <f>IFERROR(VLOOKUP($I109,'Institution Evaluation'!$A$55:$E$346,3,0),IFERROR(VLOOKUP($I109,'Privacy Analyst Evaluation'!$A$46:$E$120,3,0),""))&amp;""</f>
        <v/>
      </c>
      <c r="L109" s="233" t="str">
        <f>IFERROR(VLOOKUP($I109,'Institution Evaluation'!$A$55:$E$346,4,0),IFERROR(VLOOKUP($I109,'Privacy Analyst Evaluation'!$A$46:$E$120,4,0),""))&amp;""</f>
        <v/>
      </c>
      <c r="M109" s="233" t="str">
        <f>IFERROR(VLOOKUP($I109,'Institution Evaluation'!$A$55:$E$346,5,0),IFERROR(VLOOKUP($I109,'Privacy Analyst Evaluation'!$A$46:$E$120,5,0),""))&amp;""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30" x14ac:dyDescent="0.2">
      <c r="A110" s="233">
        <f>IFERROR(IF($A109+1&gt;'(backend scoring)'!$T$335,"",$A109+1),"")</f>
        <v>86</v>
      </c>
      <c r="B110" s="233" t="str">
        <f>_xlfn.XLOOKUP($A110,'(backend scoring)'!$V$2:$V$333,'(backend scoring)'!$A$2:$A$333,"")</f>
        <v>AIML-02</v>
      </c>
      <c r="C110" s="233" t="str">
        <f>IFERROR(VLOOKUP($B110,'Institution Evaluation'!$A$55:$E$346,2,0),IFERROR(VLOOKUP($B110,'Privacy Analyst Evaluation'!$A$46:$E$120,2,0),""))&amp;""</f>
        <v>Do you authenticate and verify your ML model's feedback?*</v>
      </c>
      <c r="D110" s="233" t="str">
        <f>IFERROR(VLOOKUP($B110,'Institution Evaluation'!$A$55:$E$346,3,0),IFERROR(VLOOKUP($B110,'Privacy Analyst Evaluation'!$A$46:$E$120,3,0),""))&amp;""</f>
        <v/>
      </c>
      <c r="E110" s="233" t="str">
        <f>IFERROR(VLOOKUP($B110,'Institution Evaluation'!$A$55:$E$346,4,0),IFERROR(VLOOKUP($B110,'Privacy Analyst Evaluation'!$A$46:$E$120,4,0),""))&amp;""</f>
        <v/>
      </c>
      <c r="F110" s="233" t="str">
        <f>IFERROR(VLOOKUP($B110,'Institution Evaluation'!$A$55:$E$346,5,0),IFERROR(VLOOKUP($B110,'Privacy Analyst Evaluation'!$A$46:$E$120,5,0),""))&amp;""</f>
        <v/>
      </c>
      <c r="G110" s="234"/>
      <c r="H110" s="233" t="str">
        <f>IFERROR(IF($H109+1&gt;'(backend scoring)'!$Q$335,"",$H109+1),"")</f>
        <v/>
      </c>
      <c r="I110" s="233" t="str">
        <f>_xlfn.XLOOKUP($H110,'(backend scoring)'!$S$2:$S$333,'(backend scoring)'!$A$2:$A$333,"")</f>
        <v/>
      </c>
      <c r="J110" s="233" t="str">
        <f>IFERROR(VLOOKUP($I110,'Institution Evaluation'!$A$55:$E$346,2,0),IFERROR(VLOOKUP($I110,'Privacy Analyst Evaluation'!$A$46:$E$120,2,0),""))</f>
        <v/>
      </c>
      <c r="K110" s="233" t="str">
        <f>IFERROR(VLOOKUP($I110,'Institution Evaluation'!$A$55:$E$346,3,0),IFERROR(VLOOKUP($I110,'Privacy Analyst Evaluation'!$A$46:$E$120,3,0),""))&amp;""</f>
        <v/>
      </c>
      <c r="L110" s="233" t="str">
        <f>IFERROR(VLOOKUP($I110,'Institution Evaluation'!$A$55:$E$346,4,0),IFERROR(VLOOKUP($I110,'Privacy Analyst Evaluation'!$A$46:$E$120,4,0),""))&amp;""</f>
        <v/>
      </c>
      <c r="M110" s="233" t="str">
        <f>IFERROR(VLOOKUP($I110,'Institution Evaluation'!$A$55:$E$346,5,0),IFERROR(VLOOKUP($I110,'Privacy Analyst Evaluation'!$A$46:$E$120,5,0),""))&amp;""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30" x14ac:dyDescent="0.2">
      <c r="A111" s="233">
        <f>IFERROR(IF($A110+1&gt;'(backend scoring)'!$T$335,"",$A110+1),"")</f>
        <v>87</v>
      </c>
      <c r="B111" s="233" t="str">
        <f>_xlfn.XLOOKUP($A111,'(backend scoring)'!$V$2:$V$333,'(backend scoring)'!$A$2:$A$333,"")</f>
        <v>AILM-01</v>
      </c>
      <c r="C111" s="233" t="str">
        <f>IFERROR(VLOOKUP($B111,'Institution Evaluation'!$A$55:$E$346,2,0),IFERROR(VLOOKUP($B111,'Privacy Analyst Evaluation'!$A$46:$E$120,2,0),""))&amp;""</f>
        <v>Do you limit your solution's LLM privileges by default?*</v>
      </c>
      <c r="D111" s="233" t="str">
        <f>IFERROR(VLOOKUP($B111,'Institution Evaluation'!$A$55:$E$346,3,0),IFERROR(VLOOKUP($B111,'Privacy Analyst Evaluation'!$A$46:$E$120,3,0),""))&amp;""</f>
        <v/>
      </c>
      <c r="E111" s="233" t="str">
        <f>IFERROR(VLOOKUP($B111,'Institution Evaluation'!$A$55:$E$346,4,0),IFERROR(VLOOKUP($B111,'Privacy Analyst Evaluation'!$A$46:$E$120,4,0),""))&amp;""</f>
        <v/>
      </c>
      <c r="F111" s="233" t="str">
        <f>IFERROR(VLOOKUP($B111,'Institution Evaluation'!$A$55:$E$346,5,0),IFERROR(VLOOKUP($B111,'Privacy Analyst Evaluation'!$A$46:$E$120,5,0),""))&amp;""</f>
        <v/>
      </c>
      <c r="G111" s="234"/>
      <c r="H111" s="233" t="str">
        <f>IFERROR(IF($H110+1&gt;'(backend scoring)'!$Q$335,"",$H110+1),"")</f>
        <v/>
      </c>
      <c r="I111" s="233" t="str">
        <f>_xlfn.XLOOKUP($H111,'(backend scoring)'!$S$2:$S$333,'(backend scoring)'!$A$2:$A$333,"")</f>
        <v/>
      </c>
      <c r="J111" s="233" t="str">
        <f>IFERROR(VLOOKUP($I111,'Institution Evaluation'!$A$55:$E$346,2,0),IFERROR(VLOOKUP($I111,'Privacy Analyst Evaluation'!$A$46:$E$120,2,0),""))</f>
        <v/>
      </c>
      <c r="K111" s="233" t="str">
        <f>IFERROR(VLOOKUP($I111,'Institution Evaluation'!$A$55:$E$346,3,0),IFERROR(VLOOKUP($I111,'Privacy Analyst Evaluation'!$A$46:$E$120,3,0),""))&amp;""</f>
        <v/>
      </c>
      <c r="L111" s="233" t="str">
        <f>IFERROR(VLOOKUP($I111,'Institution Evaluation'!$A$55:$E$346,4,0),IFERROR(VLOOKUP($I111,'Privacy Analyst Evaluation'!$A$46:$E$120,4,0),""))&amp;""</f>
        <v/>
      </c>
      <c r="M111" s="233" t="str">
        <f>IFERROR(VLOOKUP($I111,'Institution Evaluation'!$A$55:$E$346,5,0),IFERROR(VLOOKUP($I111,'Privacy Analyst Evaluation'!$A$46:$E$120,5,0),""))&amp;""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60" x14ac:dyDescent="0.2">
      <c r="A112" s="233">
        <f>IFERROR(IF($A111+1&gt;'(backend scoring)'!$T$335,"",$A111+1),"")</f>
        <v>88</v>
      </c>
      <c r="B112" s="233" t="str">
        <f>_xlfn.XLOOKUP($A112,'(backend scoring)'!$V$2:$V$333,'(backend scoring)'!$A$2:$A$333,"")</f>
        <v>AILM-02</v>
      </c>
      <c r="C112" s="233" t="str">
        <f>IFERROR(VLOOKUP($B112,'Institution Evaluation'!$A$55:$E$346,2,0),IFERROR(VLOOKUP($B112,'Privacy Analyst Evaluation'!$A$46:$E$120,2,0),""))&amp;""</f>
        <v>Is your LLM training data vetted, validated, and verified before training the solution's AI model?*</v>
      </c>
      <c r="D112" s="233" t="str">
        <f>IFERROR(VLOOKUP($B112,'Institution Evaluation'!$A$55:$E$346,3,0),IFERROR(VLOOKUP($B112,'Privacy Analyst Evaluation'!$A$46:$E$120,3,0),""))&amp;""</f>
        <v/>
      </c>
      <c r="E112" s="233" t="str">
        <f>IFERROR(VLOOKUP($B112,'Institution Evaluation'!$A$55:$E$346,4,0),IFERROR(VLOOKUP($B112,'Privacy Analyst Evaluation'!$A$46:$E$120,4,0),""))&amp;""</f>
        <v/>
      </c>
      <c r="F112" s="233" t="str">
        <f>IFERROR(VLOOKUP($B112,'Institution Evaluation'!$A$55:$E$346,5,0),IFERROR(VLOOKUP($B112,'Privacy Analyst Evaluation'!$A$46:$E$120,5,0),""))&amp;""</f>
        <v/>
      </c>
      <c r="G112" s="234"/>
      <c r="H112" s="233" t="str">
        <f>IFERROR(IF($H111+1&gt;'(backend scoring)'!$Q$335,"",$H111+1),"")</f>
        <v/>
      </c>
      <c r="I112" s="233" t="str">
        <f>_xlfn.XLOOKUP($H112,'(backend scoring)'!$S$2:$S$333,'(backend scoring)'!$A$2:$A$333,"")</f>
        <v/>
      </c>
      <c r="J112" s="233" t="str">
        <f>IFERROR(VLOOKUP($I112,'Institution Evaluation'!$A$55:$E$346,2,0),IFERROR(VLOOKUP($I112,'Privacy Analyst Evaluation'!$A$46:$E$120,2,0),""))</f>
        <v/>
      </c>
      <c r="K112" s="233" t="str">
        <f>IFERROR(VLOOKUP($I112,'Institution Evaluation'!$A$55:$E$346,3,0),IFERROR(VLOOKUP($I112,'Privacy Analyst Evaluation'!$A$46:$E$120,3,0),""))&amp;""</f>
        <v/>
      </c>
      <c r="L112" s="233" t="str">
        <f>IFERROR(VLOOKUP($I112,'Institution Evaluation'!$A$55:$E$346,4,0),IFERROR(VLOOKUP($I112,'Privacy Analyst Evaluation'!$A$46:$E$120,4,0),""))&amp;""</f>
        <v/>
      </c>
      <c r="M112" s="233" t="str">
        <f>IFERROR(VLOOKUP($I112,'Institution Evaluation'!$A$55:$E$346,5,0),IFERROR(VLOOKUP($I112,'Privacy Analyst Evaluation'!$A$46:$E$120,5,0),""))&amp;""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ht="60" x14ac:dyDescent="0.2">
      <c r="A113" s="233">
        <f>IFERROR(IF($A112+1&gt;'(backend scoring)'!$T$335,"",$A112+1),"")</f>
        <v>89</v>
      </c>
      <c r="B113" s="233" t="str">
        <f>_xlfn.XLOOKUP($A113,'(backend scoring)'!$V$2:$V$333,'(backend scoring)'!$A$2:$A$333,"")</f>
        <v>AILM-03</v>
      </c>
      <c r="C113" s="233" t="str">
        <f>IFERROR(VLOOKUP($B113,'Institution Evaluation'!$A$55:$E$346,2,0),IFERROR(VLOOKUP($B113,'Privacy Analyst Evaluation'!$A$46:$E$120,2,0),""))&amp;""</f>
        <v>Do any actions taken by your solution's LLM features or plugins require human intervention?*</v>
      </c>
      <c r="D113" s="233" t="str">
        <f>IFERROR(VLOOKUP($B113,'Institution Evaluation'!$A$55:$E$346,3,0),IFERROR(VLOOKUP($B113,'Privacy Analyst Evaluation'!$A$46:$E$120,3,0),""))&amp;""</f>
        <v/>
      </c>
      <c r="E113" s="233" t="str">
        <f>IFERROR(VLOOKUP($B113,'Institution Evaluation'!$A$55:$E$346,4,0),IFERROR(VLOOKUP($B113,'Privacy Analyst Evaluation'!$A$46:$E$120,4,0),""))&amp;""</f>
        <v/>
      </c>
      <c r="F113" s="233" t="str">
        <f>IFERROR(VLOOKUP($B113,'Institution Evaluation'!$A$55:$E$346,5,0),IFERROR(VLOOKUP($B113,'Privacy Analyst Evaluation'!$A$46:$E$120,5,0),""))&amp;""</f>
        <v/>
      </c>
      <c r="G113" s="234"/>
      <c r="H113" s="233" t="str">
        <f>IFERROR(IF($H112+1&gt;'(backend scoring)'!$Q$335,"",$H112+1),"")</f>
        <v/>
      </c>
      <c r="I113" s="233" t="str">
        <f>_xlfn.XLOOKUP($H113,'(backend scoring)'!$S$2:$S$333,'(backend scoring)'!$A$2:$A$333,"")</f>
        <v/>
      </c>
      <c r="J113" s="233" t="str">
        <f>IFERROR(VLOOKUP($I113,'Institution Evaluation'!$A$55:$E$346,2,0),IFERROR(VLOOKUP($I113,'Privacy Analyst Evaluation'!$A$46:$E$120,2,0),""))</f>
        <v/>
      </c>
      <c r="K113" s="233" t="str">
        <f>IFERROR(VLOOKUP($I113,'Institution Evaluation'!$A$55:$E$346,3,0),IFERROR(VLOOKUP($I113,'Privacy Analyst Evaluation'!$A$46:$E$120,3,0),""))&amp;""</f>
        <v/>
      </c>
      <c r="L113" s="233" t="str">
        <f>IFERROR(VLOOKUP($I113,'Institution Evaluation'!$A$55:$E$346,4,0),IFERROR(VLOOKUP($I113,'Privacy Analyst Evaluation'!$A$46:$E$120,4,0),""))&amp;""</f>
        <v/>
      </c>
      <c r="M113" s="233" t="str">
        <f>IFERROR(VLOOKUP($I113,'Institution Evaluation'!$A$55:$E$346,5,0),IFERROR(VLOOKUP($I113,'Privacy Analyst Evaluation'!$A$46:$E$120,5,0),""))&amp;""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ht="45" x14ac:dyDescent="0.2">
      <c r="A114" s="233">
        <f>IFERROR(IF($A113+1&gt;'(backend scoring)'!$T$335,"",$A113+1),"")</f>
        <v>90</v>
      </c>
      <c r="B114" s="233" t="str">
        <f>_xlfn.XLOOKUP($A114,'(backend scoring)'!$V$2:$V$333,'(backend scoring)'!$A$2:$A$333,"")</f>
        <v>AILM-04</v>
      </c>
      <c r="C114" s="233" t="str">
        <f>IFERROR(VLOOKUP($B114,'Institution Evaluation'!$A$55:$E$346,2,0),IFERROR(VLOOKUP($B114,'Privacy Analyst Evaluation'!$A$46:$E$120,2,0),""))&amp;""</f>
        <v>Do you limit multiple LLM model plugins being called as part of a single input?*</v>
      </c>
      <c r="D114" s="233" t="str">
        <f>IFERROR(VLOOKUP($B114,'Institution Evaluation'!$A$55:$E$346,3,0),IFERROR(VLOOKUP($B114,'Privacy Analyst Evaluation'!$A$46:$E$120,3,0),""))&amp;""</f>
        <v/>
      </c>
      <c r="E114" s="233" t="str">
        <f>IFERROR(VLOOKUP($B114,'Institution Evaluation'!$A$55:$E$346,4,0),IFERROR(VLOOKUP($B114,'Privacy Analyst Evaluation'!$A$46:$E$120,4,0),""))&amp;""</f>
        <v/>
      </c>
      <c r="F114" s="233" t="str">
        <f>IFERROR(VLOOKUP($B114,'Institution Evaluation'!$A$55:$E$346,5,0),IFERROR(VLOOKUP($B114,'Privacy Analyst Evaluation'!$A$46:$E$120,5,0),""))&amp;""</f>
        <v/>
      </c>
      <c r="G114" s="234"/>
      <c r="H114" s="233" t="str">
        <f>IFERROR(IF($H113+1&gt;'(backend scoring)'!$Q$335,"",$H113+1),"")</f>
        <v/>
      </c>
      <c r="I114" s="233" t="str">
        <f>_xlfn.XLOOKUP($H114,'(backend scoring)'!$S$2:$S$333,'(backend scoring)'!$A$2:$A$333,"")</f>
        <v/>
      </c>
      <c r="J114" s="233" t="str">
        <f>IFERROR(VLOOKUP($I114,'Institution Evaluation'!$A$55:$E$346,2,0),IFERROR(VLOOKUP($I114,'Privacy Analyst Evaluation'!$A$46:$E$120,2,0),""))</f>
        <v/>
      </c>
      <c r="K114" s="233" t="str">
        <f>IFERROR(VLOOKUP($I114,'Institution Evaluation'!$A$55:$E$346,3,0),IFERROR(VLOOKUP($I114,'Privacy Analyst Evaluation'!$A$46:$E$120,3,0),""))&amp;""</f>
        <v/>
      </c>
      <c r="L114" s="233" t="str">
        <f>IFERROR(VLOOKUP($I114,'Institution Evaluation'!$A$55:$E$346,4,0),IFERROR(VLOOKUP($I114,'Privacy Analyst Evaluation'!$A$46:$E$120,4,0),""))&amp;""</f>
        <v/>
      </c>
      <c r="M114" s="233" t="str">
        <f>IFERROR(VLOOKUP($I114,'Institution Evaluation'!$A$55:$E$346,5,0),IFERROR(VLOOKUP($I114,'Privacy Analyst Evaluation'!$A$46:$E$120,5,0),""))&amp;""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2">
      <c r="A115" s="233" t="str">
        <f>IFERROR(IF($A114+1&gt;'(backend scoring)'!$T$335,"",$A114+1),"")</f>
        <v/>
      </c>
      <c r="B115" s="233" t="str">
        <f>_xlfn.XLOOKUP($A115,'(backend scoring)'!$V$2:$V$333,'(backend scoring)'!$A$2:$A$333,"")</f>
        <v/>
      </c>
      <c r="C115" s="233" t="str">
        <f>IFERROR(VLOOKUP($B115,'Institution Evaluation'!$A$55:$E$346,2,0),IFERROR(VLOOKUP($B115,'Privacy Analyst Evaluation'!$A$46:$E$120,2,0),""))&amp;""</f>
        <v/>
      </c>
      <c r="D115" s="233" t="str">
        <f>IFERROR(VLOOKUP($B115,'Institution Evaluation'!$A$55:$E$346,3,0),IFERROR(VLOOKUP($B115,'Privacy Analyst Evaluation'!$A$46:$E$120,3,0),""))&amp;""</f>
        <v/>
      </c>
      <c r="E115" s="233" t="str">
        <f>IFERROR(VLOOKUP($B115,'Institution Evaluation'!$A$55:$E$346,4,0),IFERROR(VLOOKUP($B115,'Privacy Analyst Evaluation'!$A$46:$E$120,4,0),""))&amp;""</f>
        <v/>
      </c>
      <c r="F115" s="233" t="str">
        <f>IFERROR(VLOOKUP($B115,'Institution Evaluation'!$A$55:$E$346,5,0),IFERROR(VLOOKUP($B115,'Privacy Analyst Evaluation'!$A$46:$E$120,5,0),""))&amp;""</f>
        <v/>
      </c>
      <c r="G115" s="234"/>
      <c r="H115" s="233" t="str">
        <f>IFERROR(IF($H114+1&gt;'(backend scoring)'!$Q$335,"",$H114+1),"")</f>
        <v/>
      </c>
      <c r="I115" s="233" t="str">
        <f>_xlfn.XLOOKUP($H115,'(backend scoring)'!$S$2:$S$333,'(backend scoring)'!$A$2:$A$333,"")</f>
        <v/>
      </c>
      <c r="J115" s="233" t="str">
        <f>IFERROR(VLOOKUP($I115,'Institution Evaluation'!$A$55:$E$346,2,0),IFERROR(VLOOKUP($I115,'Privacy Analyst Evaluation'!$A$46:$E$120,2,0),""))</f>
        <v/>
      </c>
      <c r="K115" s="233" t="str">
        <f>IFERROR(VLOOKUP($I115,'Institution Evaluation'!$A$55:$E$346,3,0),IFERROR(VLOOKUP($I115,'Privacy Analyst Evaluation'!$A$46:$E$120,3,0),""))&amp;""</f>
        <v/>
      </c>
      <c r="L115" s="233" t="str">
        <f>IFERROR(VLOOKUP($I115,'Institution Evaluation'!$A$55:$E$346,4,0),IFERROR(VLOOKUP($I115,'Privacy Analyst Evaluation'!$A$46:$E$120,4,0),""))&amp;""</f>
        <v/>
      </c>
      <c r="M115" s="233" t="str">
        <f>IFERROR(VLOOKUP($I115,'Institution Evaluation'!$A$55:$E$346,5,0),IFERROR(VLOOKUP($I115,'Privacy Analyst Evaluation'!$A$46:$E$120,5,0),""))&amp;""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2">
      <c r="A116" s="233" t="str">
        <f>IFERROR(IF($A115+1&gt;'(backend scoring)'!$T$335,"",$A115+1),"")</f>
        <v/>
      </c>
      <c r="B116" s="233" t="str">
        <f>_xlfn.XLOOKUP($A116,'(backend scoring)'!$V$2:$V$333,'(backend scoring)'!$A$2:$A$333,"")</f>
        <v/>
      </c>
      <c r="C116" s="233" t="str">
        <f>IFERROR(VLOOKUP($B116,'Institution Evaluation'!$A$55:$E$346,2,0),IFERROR(VLOOKUP($B116,'Privacy Analyst Evaluation'!$A$46:$E$120,2,0),""))&amp;""</f>
        <v/>
      </c>
      <c r="D116" s="233" t="str">
        <f>IFERROR(VLOOKUP($B116,'Institution Evaluation'!$A$55:$E$346,3,0),IFERROR(VLOOKUP($B116,'Privacy Analyst Evaluation'!$A$46:$E$120,3,0),""))&amp;""</f>
        <v/>
      </c>
      <c r="E116" s="233" t="str">
        <f>IFERROR(VLOOKUP($B116,'Institution Evaluation'!$A$55:$E$346,4,0),IFERROR(VLOOKUP($B116,'Privacy Analyst Evaluation'!$A$46:$E$120,4,0),""))&amp;""</f>
        <v/>
      </c>
      <c r="F116" s="233" t="str">
        <f>IFERROR(VLOOKUP($B116,'Institution Evaluation'!$A$55:$E$346,5,0),IFERROR(VLOOKUP($B116,'Privacy Analyst Evaluation'!$A$46:$E$120,5,0),""))&amp;""</f>
        <v/>
      </c>
      <c r="G116" s="234"/>
      <c r="H116" s="233" t="str">
        <f>IFERROR(IF($H115+1&gt;'(backend scoring)'!$Q$335,"",$H115+1),"")</f>
        <v/>
      </c>
      <c r="I116" s="233" t="str">
        <f>_xlfn.XLOOKUP($H116,'(backend scoring)'!$S$2:$S$333,'(backend scoring)'!$A$2:$A$333,"")</f>
        <v/>
      </c>
      <c r="J116" s="233" t="str">
        <f>IFERROR(VLOOKUP($I116,'Institution Evaluation'!$A$55:$E$346,2,0),IFERROR(VLOOKUP($I116,'Privacy Analyst Evaluation'!$A$46:$E$120,2,0),""))</f>
        <v/>
      </c>
      <c r="K116" s="233" t="str">
        <f>IFERROR(VLOOKUP($I116,'Institution Evaluation'!$A$55:$E$346,3,0),IFERROR(VLOOKUP($I116,'Privacy Analyst Evaluation'!$A$46:$E$120,3,0),""))&amp;""</f>
        <v/>
      </c>
      <c r="L116" s="233" t="str">
        <f>IFERROR(VLOOKUP($I116,'Institution Evaluation'!$A$55:$E$346,4,0),IFERROR(VLOOKUP($I116,'Privacy Analyst Evaluation'!$A$46:$E$120,4,0),""))&amp;""</f>
        <v/>
      </c>
      <c r="M116" s="233" t="str">
        <f>IFERROR(VLOOKUP($I116,'Institution Evaluation'!$A$55:$E$346,5,0),IFERROR(VLOOKUP($I116,'Privacy Analyst Evaluation'!$A$46:$E$120,5,0),""))&amp;""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2">
      <c r="A117" s="233" t="str">
        <f>IFERROR(IF($A116+1&gt;'(backend scoring)'!$T$335,"",$A116+1),"")</f>
        <v/>
      </c>
      <c r="B117" s="233" t="str">
        <f>_xlfn.XLOOKUP($A117,'(backend scoring)'!$V$2:$V$333,'(backend scoring)'!$A$2:$A$333,"")</f>
        <v/>
      </c>
      <c r="C117" s="233" t="str">
        <f>IFERROR(VLOOKUP($B117,'Institution Evaluation'!$A$55:$E$346,2,0),IFERROR(VLOOKUP($B117,'Privacy Analyst Evaluation'!$A$46:$E$120,2,0),""))&amp;""</f>
        <v/>
      </c>
      <c r="D117" s="233" t="str">
        <f>IFERROR(VLOOKUP($B117,'Institution Evaluation'!$A$55:$E$346,3,0),IFERROR(VLOOKUP($B117,'Privacy Analyst Evaluation'!$A$46:$E$120,3,0),""))&amp;""</f>
        <v/>
      </c>
      <c r="E117" s="233" t="str">
        <f>IFERROR(VLOOKUP($B117,'Institution Evaluation'!$A$55:$E$346,4,0),IFERROR(VLOOKUP($B117,'Privacy Analyst Evaluation'!$A$46:$E$120,4,0),""))&amp;""</f>
        <v/>
      </c>
      <c r="F117" s="233" t="str">
        <f>IFERROR(VLOOKUP($B117,'Institution Evaluation'!$A$55:$E$346,5,0),IFERROR(VLOOKUP($B117,'Privacy Analyst Evaluation'!$A$46:$E$120,5,0),""))&amp;""</f>
        <v/>
      </c>
      <c r="G117" s="234"/>
      <c r="H117" s="233" t="str">
        <f>IFERROR(IF($H116+1&gt;'(backend scoring)'!$Q$335,"",$H116+1),"")</f>
        <v/>
      </c>
      <c r="I117" s="233" t="str">
        <f>_xlfn.XLOOKUP($H117,'(backend scoring)'!$S$2:$S$333,'(backend scoring)'!$A$2:$A$333,"")</f>
        <v/>
      </c>
      <c r="J117" s="233" t="str">
        <f>IFERROR(VLOOKUP($I117,'Institution Evaluation'!$A$55:$E$346,2,0),IFERROR(VLOOKUP($I117,'Privacy Analyst Evaluation'!$A$46:$E$120,2,0),""))</f>
        <v/>
      </c>
      <c r="K117" s="233" t="str">
        <f>IFERROR(VLOOKUP($I117,'Institution Evaluation'!$A$55:$E$346,3,0),IFERROR(VLOOKUP($I117,'Privacy Analyst Evaluation'!$A$46:$E$120,3,0),""))&amp;""</f>
        <v/>
      </c>
      <c r="L117" s="233" t="str">
        <f>IFERROR(VLOOKUP($I117,'Institution Evaluation'!$A$55:$E$346,4,0),IFERROR(VLOOKUP($I117,'Privacy Analyst Evaluation'!$A$46:$E$120,4,0),""))&amp;""</f>
        <v/>
      </c>
      <c r="M117" s="233" t="str">
        <f>IFERROR(VLOOKUP($I117,'Institution Evaluation'!$A$55:$E$346,5,0),IFERROR(VLOOKUP($I117,'Privacy Analyst Evaluation'!$A$46:$E$120,5,0),""))&amp;""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2">
      <c r="A118" s="233" t="str">
        <f>IFERROR(IF($A117+1&gt;'(backend scoring)'!$T$335,"",$A117+1),"")</f>
        <v/>
      </c>
      <c r="B118" s="233" t="str">
        <f>_xlfn.XLOOKUP($A118,'(backend scoring)'!$V$2:$V$333,'(backend scoring)'!$A$2:$A$333,"")</f>
        <v/>
      </c>
      <c r="C118" s="233" t="str">
        <f>IFERROR(VLOOKUP($B118,'Institution Evaluation'!$A$55:$E$346,2,0),IFERROR(VLOOKUP($B118,'Privacy Analyst Evaluation'!$A$46:$E$120,2,0),""))&amp;""</f>
        <v/>
      </c>
      <c r="D118" s="233" t="str">
        <f>IFERROR(VLOOKUP($B118,'Institution Evaluation'!$A$55:$E$346,3,0),IFERROR(VLOOKUP($B118,'Privacy Analyst Evaluation'!$A$46:$E$120,3,0),""))&amp;""</f>
        <v/>
      </c>
      <c r="E118" s="233" t="str">
        <f>IFERROR(VLOOKUP($B118,'Institution Evaluation'!$A$55:$E$346,4,0),IFERROR(VLOOKUP($B118,'Privacy Analyst Evaluation'!$A$46:$E$120,4,0),""))&amp;""</f>
        <v/>
      </c>
      <c r="F118" s="233" t="str">
        <f>IFERROR(VLOOKUP($B118,'Institution Evaluation'!$A$55:$E$346,5,0),IFERROR(VLOOKUP($B118,'Privacy Analyst Evaluation'!$A$46:$E$120,5,0),""))&amp;""</f>
        <v/>
      </c>
      <c r="G118" s="234"/>
      <c r="H118" s="233" t="str">
        <f>IFERROR(IF($H117+1&gt;'(backend scoring)'!$Q$335,"",$H117+1),"")</f>
        <v/>
      </c>
      <c r="I118" s="233" t="str">
        <f>_xlfn.XLOOKUP($H118,'(backend scoring)'!$S$2:$S$333,'(backend scoring)'!$A$2:$A$333,"")</f>
        <v/>
      </c>
      <c r="J118" s="233" t="str">
        <f>IFERROR(VLOOKUP($I118,'Institution Evaluation'!$A$55:$E$346,2,0),IFERROR(VLOOKUP($I118,'Privacy Analyst Evaluation'!$A$46:$E$120,2,0),""))</f>
        <v/>
      </c>
      <c r="K118" s="233" t="str">
        <f>IFERROR(VLOOKUP($I118,'Institution Evaluation'!$A$55:$E$346,3,0),IFERROR(VLOOKUP($I118,'Privacy Analyst Evaluation'!$A$46:$E$120,3,0),""))&amp;""</f>
        <v/>
      </c>
      <c r="L118" s="233" t="str">
        <f>IFERROR(VLOOKUP($I118,'Institution Evaluation'!$A$55:$E$346,4,0),IFERROR(VLOOKUP($I118,'Privacy Analyst Evaluation'!$A$46:$E$120,4,0),""))&amp;""</f>
        <v/>
      </c>
      <c r="M118" s="233" t="str">
        <f>IFERROR(VLOOKUP($I118,'Institution Evaluation'!$A$55:$E$346,5,0),IFERROR(VLOOKUP($I118,'Privacy Analyst Evaluation'!$A$46:$E$120,5,0),""))&amp;""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2">
      <c r="A119" s="233" t="str">
        <f>IFERROR(IF($A118+1&gt;'(backend scoring)'!$T$335,"",$A118+1),"")</f>
        <v/>
      </c>
      <c r="B119" s="233" t="str">
        <f>_xlfn.XLOOKUP($A119,'(backend scoring)'!$V$2:$V$333,'(backend scoring)'!$A$2:$A$333,"")</f>
        <v/>
      </c>
      <c r="C119" s="233" t="str">
        <f>IFERROR(VLOOKUP($B119,'Institution Evaluation'!$A$55:$E$346,2,0),IFERROR(VLOOKUP($B119,'Privacy Analyst Evaluation'!$A$46:$E$120,2,0),""))&amp;""</f>
        <v/>
      </c>
      <c r="D119" s="233" t="str">
        <f>IFERROR(VLOOKUP($B119,'Institution Evaluation'!$A$55:$E$346,3,0),IFERROR(VLOOKUP($B119,'Privacy Analyst Evaluation'!$A$46:$E$120,3,0),""))&amp;""</f>
        <v/>
      </c>
      <c r="E119" s="233" t="str">
        <f>IFERROR(VLOOKUP($B119,'Institution Evaluation'!$A$55:$E$346,4,0),IFERROR(VLOOKUP($B119,'Privacy Analyst Evaluation'!$A$46:$E$120,4,0),""))&amp;""</f>
        <v/>
      </c>
      <c r="F119" s="233" t="str">
        <f>IFERROR(VLOOKUP($B119,'Institution Evaluation'!$A$55:$E$346,5,0),IFERROR(VLOOKUP($B119,'Privacy Analyst Evaluation'!$A$46:$E$120,5,0),""))&amp;""</f>
        <v/>
      </c>
      <c r="G119" s="234"/>
      <c r="H119" s="233" t="str">
        <f>IFERROR(IF($H118+1&gt;'(backend scoring)'!$Q$335,"",$H118+1),"")</f>
        <v/>
      </c>
      <c r="I119" s="233" t="str">
        <f>_xlfn.XLOOKUP($H119,'(backend scoring)'!$S$2:$S$333,'(backend scoring)'!$A$2:$A$333,"")</f>
        <v/>
      </c>
      <c r="J119" s="233" t="str">
        <f>IFERROR(VLOOKUP($I119,'Institution Evaluation'!$A$55:$E$346,2,0),IFERROR(VLOOKUP($I119,'Privacy Analyst Evaluation'!$A$46:$E$120,2,0),""))</f>
        <v/>
      </c>
      <c r="K119" s="233" t="str">
        <f>IFERROR(VLOOKUP($I119,'Institution Evaluation'!$A$55:$E$346,3,0),IFERROR(VLOOKUP($I119,'Privacy Analyst Evaluation'!$A$46:$E$120,3,0),""))&amp;""</f>
        <v/>
      </c>
      <c r="L119" s="233" t="str">
        <f>IFERROR(VLOOKUP($I119,'Institution Evaluation'!$A$55:$E$346,4,0),IFERROR(VLOOKUP($I119,'Privacy Analyst Evaluation'!$A$46:$E$120,4,0),""))&amp;""</f>
        <v/>
      </c>
      <c r="M119" s="233" t="str">
        <f>IFERROR(VLOOKUP($I119,'Institution Evaluation'!$A$55:$E$346,5,0),IFERROR(VLOOKUP($I119,'Privacy Analyst Evaluation'!$A$46:$E$120,5,0),""))&amp;""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2">
      <c r="A120" s="233" t="str">
        <f>IFERROR(IF($A119+1&gt;'(backend scoring)'!$T$335,"",$A119+1),"")</f>
        <v/>
      </c>
      <c r="B120" s="233" t="str">
        <f>_xlfn.XLOOKUP($A120,'(backend scoring)'!$V$2:$V$333,'(backend scoring)'!$A$2:$A$333,"")</f>
        <v/>
      </c>
      <c r="C120" s="233" t="str">
        <f>IFERROR(VLOOKUP($B120,'Institution Evaluation'!$A$55:$E$346,2,0),IFERROR(VLOOKUP($B120,'Privacy Analyst Evaluation'!$A$46:$E$120,2,0),""))&amp;""</f>
        <v/>
      </c>
      <c r="D120" s="233" t="str">
        <f>IFERROR(VLOOKUP($B120,'Institution Evaluation'!$A$55:$E$346,3,0),IFERROR(VLOOKUP($B120,'Privacy Analyst Evaluation'!$A$46:$E$120,3,0),""))&amp;""</f>
        <v/>
      </c>
      <c r="E120" s="233" t="str">
        <f>IFERROR(VLOOKUP($B120,'Institution Evaluation'!$A$55:$E$346,4,0),IFERROR(VLOOKUP($B120,'Privacy Analyst Evaluation'!$A$46:$E$120,4,0),""))&amp;""</f>
        <v/>
      </c>
      <c r="F120" s="233" t="str">
        <f>IFERROR(VLOOKUP($B120,'Institution Evaluation'!$A$55:$E$346,5,0),IFERROR(VLOOKUP($B120,'Privacy Analyst Evaluation'!$A$46:$E$120,5,0),""))&amp;""</f>
        <v/>
      </c>
      <c r="G120" s="234"/>
      <c r="H120" s="233" t="str">
        <f>IFERROR(IF($H119+1&gt;'(backend scoring)'!$Q$335,"",$H119+1),"")</f>
        <v/>
      </c>
      <c r="I120" s="233" t="str">
        <f>_xlfn.XLOOKUP($H120,'(backend scoring)'!$S$2:$S$333,'(backend scoring)'!$A$2:$A$333,"")</f>
        <v/>
      </c>
      <c r="J120" s="233" t="str">
        <f>IFERROR(VLOOKUP($I120,'Institution Evaluation'!$A$55:$E$346,2,0),IFERROR(VLOOKUP($I120,'Privacy Analyst Evaluation'!$A$46:$E$120,2,0),""))</f>
        <v/>
      </c>
      <c r="K120" s="233" t="str">
        <f>IFERROR(VLOOKUP($I120,'Institution Evaluation'!$A$55:$E$346,3,0),IFERROR(VLOOKUP($I120,'Privacy Analyst Evaluation'!$A$46:$E$120,3,0),""))&amp;""</f>
        <v/>
      </c>
      <c r="L120" s="233" t="str">
        <f>IFERROR(VLOOKUP($I120,'Institution Evaluation'!$A$55:$E$346,4,0),IFERROR(VLOOKUP($I120,'Privacy Analyst Evaluation'!$A$46:$E$120,4,0),""))&amp;""</f>
        <v/>
      </c>
      <c r="M120" s="233" t="str">
        <f>IFERROR(VLOOKUP($I120,'Institution Evaluation'!$A$55:$E$346,5,0),IFERROR(VLOOKUP($I120,'Privacy Analyst Evaluation'!$A$46:$E$120,5,0),""))&amp;""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2">
      <c r="A121" s="233" t="str">
        <f>IFERROR(IF($A120+1&gt;'(backend scoring)'!$T$335,"",$A120+1),"")</f>
        <v/>
      </c>
      <c r="B121" s="233" t="str">
        <f>_xlfn.XLOOKUP($A121,'(backend scoring)'!$V$2:$V$333,'(backend scoring)'!$A$2:$A$333,"")</f>
        <v/>
      </c>
      <c r="C121" s="233" t="str">
        <f>IFERROR(VLOOKUP($B121,'Institution Evaluation'!$A$55:$E$346,2,0),IFERROR(VLOOKUP($B121,'Privacy Analyst Evaluation'!$A$46:$E$120,2,0),""))&amp;""</f>
        <v/>
      </c>
      <c r="D121" s="233" t="str">
        <f>IFERROR(VLOOKUP($B121,'Institution Evaluation'!$A$55:$E$346,3,0),IFERROR(VLOOKUP($B121,'Privacy Analyst Evaluation'!$A$46:$E$120,3,0),""))&amp;""</f>
        <v/>
      </c>
      <c r="E121" s="233" t="str">
        <f>IFERROR(VLOOKUP($B121,'Institution Evaluation'!$A$55:$E$346,4,0),IFERROR(VLOOKUP($B121,'Privacy Analyst Evaluation'!$A$46:$E$120,4,0),""))&amp;""</f>
        <v/>
      </c>
      <c r="F121" s="233" t="str">
        <f>IFERROR(VLOOKUP($B121,'Institution Evaluation'!$A$55:$E$346,5,0),IFERROR(VLOOKUP($B121,'Privacy Analyst Evaluation'!$A$46:$E$120,5,0),""))&amp;""</f>
        <v/>
      </c>
      <c r="G121" s="234"/>
      <c r="H121" s="233" t="str">
        <f>IFERROR(IF($H120+1&gt;'(backend scoring)'!$Q$335,"",$H120+1),"")</f>
        <v/>
      </c>
      <c r="I121" s="233" t="str">
        <f>_xlfn.XLOOKUP($H121,'(backend scoring)'!$S$2:$S$333,'(backend scoring)'!$A$2:$A$333,"")</f>
        <v/>
      </c>
      <c r="J121" s="233" t="str">
        <f>IFERROR(VLOOKUP($I121,'Institution Evaluation'!$A$55:$E$346,2,0),IFERROR(VLOOKUP($I121,'Privacy Analyst Evaluation'!$A$46:$E$120,2,0),""))</f>
        <v/>
      </c>
      <c r="K121" s="233" t="str">
        <f>IFERROR(VLOOKUP($I121,'Institution Evaluation'!$A$55:$E$346,3,0),IFERROR(VLOOKUP($I121,'Privacy Analyst Evaluation'!$A$46:$E$120,3,0),""))&amp;""</f>
        <v/>
      </c>
      <c r="L121" s="233" t="str">
        <f>IFERROR(VLOOKUP($I121,'Institution Evaluation'!$A$55:$E$346,4,0),IFERROR(VLOOKUP($I121,'Privacy Analyst Evaluation'!$A$46:$E$120,4,0),""))&amp;""</f>
        <v/>
      </c>
      <c r="M121" s="233" t="str">
        <f>IFERROR(VLOOKUP($I121,'Institution Evaluation'!$A$55:$E$346,5,0),IFERROR(VLOOKUP($I121,'Privacy Analyst Evaluation'!$A$46:$E$120,5,0),""))&amp;""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2">
      <c r="A122" s="233" t="str">
        <f>IFERROR(IF($A121+1&gt;'(backend scoring)'!$T$335,"",$A121+1),"")</f>
        <v/>
      </c>
      <c r="B122" s="233" t="str">
        <f>_xlfn.XLOOKUP($A122,'(backend scoring)'!$V$2:$V$333,'(backend scoring)'!$A$2:$A$333,"")</f>
        <v/>
      </c>
      <c r="C122" s="233" t="str">
        <f>IFERROR(VLOOKUP($B122,'Institution Evaluation'!$A$55:$E$346,2,0),IFERROR(VLOOKUP($B122,'Privacy Analyst Evaluation'!$A$46:$E$120,2,0),""))&amp;""</f>
        <v/>
      </c>
      <c r="D122" s="233" t="str">
        <f>IFERROR(VLOOKUP($B122,'Institution Evaluation'!$A$55:$E$346,3,0),IFERROR(VLOOKUP($B122,'Privacy Analyst Evaluation'!$A$46:$E$120,3,0),""))&amp;""</f>
        <v/>
      </c>
      <c r="E122" s="233" t="str">
        <f>IFERROR(VLOOKUP($B122,'Institution Evaluation'!$A$55:$E$346,4,0),IFERROR(VLOOKUP($B122,'Privacy Analyst Evaluation'!$A$46:$E$120,4,0),""))&amp;""</f>
        <v/>
      </c>
      <c r="F122" s="233" t="str">
        <f>IFERROR(VLOOKUP($B122,'Institution Evaluation'!$A$55:$E$346,5,0),IFERROR(VLOOKUP($B122,'Privacy Analyst Evaluation'!$A$46:$E$120,5,0),""))&amp;""</f>
        <v/>
      </c>
      <c r="G122" s="234"/>
      <c r="H122" s="233" t="str">
        <f>IFERROR(IF($H121+1&gt;'(backend scoring)'!$Q$335,"",$H121+1),"")</f>
        <v/>
      </c>
      <c r="I122" s="233" t="str">
        <f>_xlfn.XLOOKUP($H122,'(backend scoring)'!$S$2:$S$333,'(backend scoring)'!$A$2:$A$333,"")</f>
        <v/>
      </c>
      <c r="J122" s="233" t="str">
        <f>IFERROR(VLOOKUP($I122,'Institution Evaluation'!$A$55:$E$346,2,0),IFERROR(VLOOKUP($I122,'Privacy Analyst Evaluation'!$A$46:$E$120,2,0),""))</f>
        <v/>
      </c>
      <c r="K122" s="233" t="str">
        <f>IFERROR(VLOOKUP($I122,'Institution Evaluation'!$A$55:$E$346,3,0),IFERROR(VLOOKUP($I122,'Privacy Analyst Evaluation'!$A$46:$E$120,3,0),""))&amp;""</f>
        <v/>
      </c>
      <c r="L122" s="233" t="str">
        <f>IFERROR(VLOOKUP($I122,'Institution Evaluation'!$A$55:$E$346,4,0),IFERROR(VLOOKUP($I122,'Privacy Analyst Evaluation'!$A$46:$E$120,4,0),""))&amp;""</f>
        <v/>
      </c>
      <c r="M122" s="233" t="str">
        <f>IFERROR(VLOOKUP($I122,'Institution Evaluation'!$A$55:$E$346,5,0),IFERROR(VLOOKUP($I122,'Privacy Analyst Evaluation'!$A$46:$E$120,5,0),""))&amp;""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2">
      <c r="A123" s="233" t="str">
        <f>IFERROR(IF($A122+1&gt;'(backend scoring)'!$T$335,"",$A122+1),"")</f>
        <v/>
      </c>
      <c r="B123" s="233" t="str">
        <f>_xlfn.XLOOKUP($A123,'(backend scoring)'!$V$2:$V$333,'(backend scoring)'!$A$2:$A$333,"")</f>
        <v/>
      </c>
      <c r="C123" s="233" t="str">
        <f>IFERROR(VLOOKUP($B123,'Institution Evaluation'!$A$55:$E$346,2,0),IFERROR(VLOOKUP($B123,'Privacy Analyst Evaluation'!$A$46:$E$120,2,0),""))&amp;""</f>
        <v/>
      </c>
      <c r="D123" s="233" t="str">
        <f>IFERROR(VLOOKUP($B123,'Institution Evaluation'!$A$55:$E$346,3,0),IFERROR(VLOOKUP($B123,'Privacy Analyst Evaluation'!$A$46:$E$120,3,0),""))&amp;""</f>
        <v/>
      </c>
      <c r="E123" s="233" t="str">
        <f>IFERROR(VLOOKUP($B123,'Institution Evaluation'!$A$55:$E$346,4,0),IFERROR(VLOOKUP($B123,'Privacy Analyst Evaluation'!$A$46:$E$120,4,0),""))&amp;""</f>
        <v/>
      </c>
      <c r="F123" s="233" t="str">
        <f>IFERROR(VLOOKUP($B123,'Institution Evaluation'!$A$55:$E$346,5,0),IFERROR(VLOOKUP($B123,'Privacy Analyst Evaluation'!$A$46:$E$120,5,0),""))&amp;""</f>
        <v/>
      </c>
      <c r="G123" s="234"/>
      <c r="H123" s="233" t="str">
        <f>IFERROR(IF($H122+1&gt;'(backend scoring)'!$Q$335,"",$H122+1),"")</f>
        <v/>
      </c>
      <c r="I123" s="233" t="str">
        <f>_xlfn.XLOOKUP($H123,'(backend scoring)'!$S$2:$S$333,'(backend scoring)'!$A$2:$A$333,"")</f>
        <v/>
      </c>
      <c r="J123" s="233" t="str">
        <f>IFERROR(VLOOKUP($I123,'Institution Evaluation'!$A$55:$E$346,2,0),IFERROR(VLOOKUP($I123,'Privacy Analyst Evaluation'!$A$46:$E$120,2,0),""))</f>
        <v/>
      </c>
      <c r="K123" s="233" t="str">
        <f>IFERROR(VLOOKUP($I123,'Institution Evaluation'!$A$55:$E$346,3,0),IFERROR(VLOOKUP($I123,'Privacy Analyst Evaluation'!$A$46:$E$120,3,0),""))&amp;""</f>
        <v/>
      </c>
      <c r="L123" s="233" t="str">
        <f>IFERROR(VLOOKUP($I123,'Institution Evaluation'!$A$55:$E$346,4,0),IFERROR(VLOOKUP($I123,'Privacy Analyst Evaluation'!$A$46:$E$120,4,0),""))&amp;""</f>
        <v/>
      </c>
      <c r="M123" s="233" t="str">
        <f>IFERROR(VLOOKUP($I123,'Institution Evaluation'!$A$55:$E$346,5,0),IFERROR(VLOOKUP($I123,'Privacy Analyst Evaluation'!$A$46:$E$120,5,0),""))&amp;""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2">
      <c r="A124" s="233" t="str">
        <f>IFERROR(IF($A123+1&gt;'(backend scoring)'!$T$335,"",$A123+1),"")</f>
        <v/>
      </c>
      <c r="B124" s="233" t="str">
        <f>_xlfn.XLOOKUP($A124,'(backend scoring)'!$V$2:$V$333,'(backend scoring)'!$A$2:$A$333,"")</f>
        <v/>
      </c>
      <c r="C124" s="233" t="str">
        <f>IFERROR(VLOOKUP($B124,'Institution Evaluation'!$A$55:$E$346,2,0),IFERROR(VLOOKUP($B124,'Privacy Analyst Evaluation'!$A$46:$E$120,2,0),""))&amp;""</f>
        <v/>
      </c>
      <c r="D124" s="233" t="str">
        <f>IFERROR(VLOOKUP($B124,'Institution Evaluation'!$A$55:$E$346,3,0),IFERROR(VLOOKUP($B124,'Privacy Analyst Evaluation'!$A$46:$E$120,3,0),""))&amp;""</f>
        <v/>
      </c>
      <c r="E124" s="233" t="str">
        <f>IFERROR(VLOOKUP($B124,'Institution Evaluation'!$A$55:$E$346,4,0),IFERROR(VLOOKUP($B124,'Privacy Analyst Evaluation'!$A$46:$E$120,4,0),""))&amp;""</f>
        <v/>
      </c>
      <c r="F124" s="233" t="str">
        <f>IFERROR(VLOOKUP($B124,'Institution Evaluation'!$A$55:$E$346,5,0),IFERROR(VLOOKUP($B124,'Privacy Analyst Evaluation'!$A$46:$E$120,5,0),""))&amp;""</f>
        <v/>
      </c>
      <c r="G124" s="234"/>
      <c r="H124" s="233" t="str">
        <f>IFERROR(IF($H123+1&gt;'(backend scoring)'!$Q$335,"",$H123+1),"")</f>
        <v/>
      </c>
      <c r="I124" s="233" t="str">
        <f>_xlfn.XLOOKUP($H124,'(backend scoring)'!$S$2:$S$333,'(backend scoring)'!$A$2:$A$333,"")</f>
        <v/>
      </c>
      <c r="J124" s="233" t="str">
        <f>IFERROR(VLOOKUP($I124,'Institution Evaluation'!$A$55:$E$346,2,0),IFERROR(VLOOKUP($I124,'Privacy Analyst Evaluation'!$A$46:$E$120,2,0),""))</f>
        <v/>
      </c>
      <c r="K124" s="233" t="str">
        <f>IFERROR(VLOOKUP($I124,'Institution Evaluation'!$A$55:$E$346,3,0),IFERROR(VLOOKUP($I124,'Privacy Analyst Evaluation'!$A$46:$E$120,3,0),""))&amp;""</f>
        <v/>
      </c>
      <c r="L124" s="233" t="str">
        <f>IFERROR(VLOOKUP($I124,'Institution Evaluation'!$A$55:$E$346,4,0),IFERROR(VLOOKUP($I124,'Privacy Analyst Evaluation'!$A$46:$E$120,4,0),""))&amp;""</f>
        <v/>
      </c>
      <c r="M124" s="233" t="str">
        <f>IFERROR(VLOOKUP($I124,'Institution Evaluation'!$A$55:$E$346,5,0),IFERROR(VLOOKUP($I124,'Privacy Analyst Evaluation'!$A$46:$E$120,5,0),""))&amp;""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2">
      <c r="A125" s="233" t="str">
        <f>IFERROR(IF($A124+1&gt;'(backend scoring)'!$T$335,"",$A124+1),"")</f>
        <v/>
      </c>
      <c r="B125" s="233" t="str">
        <f>_xlfn.XLOOKUP($A125,'(backend scoring)'!$V$2:$V$333,'(backend scoring)'!$A$2:$A$333,"")</f>
        <v/>
      </c>
      <c r="C125" s="233" t="str">
        <f>IFERROR(VLOOKUP($B125,'Institution Evaluation'!$A$55:$E$346,2,0),IFERROR(VLOOKUP($B125,'Privacy Analyst Evaluation'!$A$46:$E$120,2,0),""))&amp;""</f>
        <v/>
      </c>
      <c r="D125" s="233" t="str">
        <f>IFERROR(VLOOKUP($B125,'Institution Evaluation'!$A$55:$E$346,3,0),IFERROR(VLOOKUP($B125,'Privacy Analyst Evaluation'!$A$46:$E$120,3,0),""))&amp;""</f>
        <v/>
      </c>
      <c r="E125" s="233" t="str">
        <f>IFERROR(VLOOKUP($B125,'Institution Evaluation'!$A$55:$E$346,4,0),IFERROR(VLOOKUP($B125,'Privacy Analyst Evaluation'!$A$46:$E$120,4,0),""))&amp;""</f>
        <v/>
      </c>
      <c r="F125" s="233" t="str">
        <f>IFERROR(VLOOKUP($B125,'Institution Evaluation'!$A$55:$E$346,5,0),IFERROR(VLOOKUP($B125,'Privacy Analyst Evaluation'!$A$46:$E$120,5,0),""))&amp;""</f>
        <v/>
      </c>
      <c r="G125" s="234"/>
      <c r="H125" s="233" t="str">
        <f>IFERROR(IF($H124+1&gt;'(backend scoring)'!$Q$335,"",$H124+1),"")</f>
        <v/>
      </c>
      <c r="I125" s="233" t="str">
        <f>_xlfn.XLOOKUP($H125,'(backend scoring)'!$S$2:$S$333,'(backend scoring)'!$A$2:$A$333,"")</f>
        <v/>
      </c>
      <c r="J125" s="233" t="str">
        <f>IFERROR(VLOOKUP($I125,'Institution Evaluation'!$A$55:$E$346,2,0),IFERROR(VLOOKUP($I125,'Privacy Analyst Evaluation'!$A$46:$E$120,2,0),""))</f>
        <v/>
      </c>
      <c r="K125" s="233" t="str">
        <f>IFERROR(VLOOKUP($I125,'Institution Evaluation'!$A$55:$E$346,3,0),IFERROR(VLOOKUP($I125,'Privacy Analyst Evaluation'!$A$46:$E$120,3,0),""))&amp;""</f>
        <v/>
      </c>
      <c r="L125" s="233" t="str">
        <f>IFERROR(VLOOKUP($I125,'Institution Evaluation'!$A$55:$E$346,4,0),IFERROR(VLOOKUP($I125,'Privacy Analyst Evaluation'!$A$46:$E$120,4,0),""))&amp;""</f>
        <v/>
      </c>
      <c r="M125" s="233" t="str">
        <f>IFERROR(VLOOKUP($I125,'Institution Evaluation'!$A$55:$E$346,5,0),IFERROR(VLOOKUP($I125,'Privacy Analyst Evaluation'!$A$46:$E$120,5,0),""))&amp;""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2">
      <c r="A126" s="233" t="str">
        <f>IFERROR(IF($A125+1&gt;'(backend scoring)'!$T$335,"",$A125+1),"")</f>
        <v/>
      </c>
      <c r="B126" s="233" t="str">
        <f>_xlfn.XLOOKUP($A126,'(backend scoring)'!$V$2:$V$333,'(backend scoring)'!$A$2:$A$333,"")</f>
        <v/>
      </c>
      <c r="C126" s="233" t="str">
        <f>IFERROR(VLOOKUP($B126,'Institution Evaluation'!$A$55:$E$346,2,0),IFERROR(VLOOKUP($B126,'Privacy Analyst Evaluation'!$A$46:$E$120,2,0),""))&amp;""</f>
        <v/>
      </c>
      <c r="D126" s="233" t="str">
        <f>IFERROR(VLOOKUP($B126,'Institution Evaluation'!$A$55:$E$346,3,0),IFERROR(VLOOKUP($B126,'Privacy Analyst Evaluation'!$A$46:$E$120,3,0),""))&amp;""</f>
        <v/>
      </c>
      <c r="E126" s="233" t="str">
        <f>IFERROR(VLOOKUP($B126,'Institution Evaluation'!$A$55:$E$346,4,0),IFERROR(VLOOKUP($B126,'Privacy Analyst Evaluation'!$A$46:$E$120,4,0),""))&amp;""</f>
        <v/>
      </c>
      <c r="F126" s="233" t="str">
        <f>IFERROR(VLOOKUP($B126,'Institution Evaluation'!$A$55:$E$346,5,0),IFERROR(VLOOKUP($B126,'Privacy Analyst Evaluation'!$A$46:$E$120,5,0),""))&amp;""</f>
        <v/>
      </c>
      <c r="G126" s="234"/>
      <c r="H126" s="233" t="str">
        <f>IFERROR(IF($H125+1&gt;'(backend scoring)'!$Q$335,"",$H125+1),"")</f>
        <v/>
      </c>
      <c r="I126" s="233" t="str">
        <f>_xlfn.XLOOKUP($H126,'(backend scoring)'!$S$2:$S$333,'(backend scoring)'!$A$2:$A$333,"")</f>
        <v/>
      </c>
      <c r="J126" s="233" t="str">
        <f>IFERROR(VLOOKUP($I126,'Institution Evaluation'!$A$55:$E$346,2,0),IFERROR(VLOOKUP($I126,'Privacy Analyst Evaluation'!$A$46:$E$120,2,0),""))</f>
        <v/>
      </c>
      <c r="K126" s="233" t="str">
        <f>IFERROR(VLOOKUP($I126,'Institution Evaluation'!$A$55:$E$346,3,0),IFERROR(VLOOKUP($I126,'Privacy Analyst Evaluation'!$A$46:$E$120,3,0),""))&amp;""</f>
        <v/>
      </c>
      <c r="L126" s="233" t="str">
        <f>IFERROR(VLOOKUP($I126,'Institution Evaluation'!$A$55:$E$346,4,0),IFERROR(VLOOKUP($I126,'Privacy Analyst Evaluation'!$A$46:$E$120,4,0),""))&amp;""</f>
        <v/>
      </c>
      <c r="M126" s="233" t="str">
        <f>IFERROR(VLOOKUP($I126,'Institution Evaluation'!$A$55:$E$346,5,0),IFERROR(VLOOKUP($I126,'Privacy Analyst Evaluation'!$A$46:$E$120,5,0),""))&amp;""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2">
      <c r="A127" s="233" t="str">
        <f>IFERROR(IF($A126+1&gt;'(backend scoring)'!$T$335,"",$A126+1),"")</f>
        <v/>
      </c>
      <c r="B127" s="233" t="str">
        <f>_xlfn.XLOOKUP($A127,'(backend scoring)'!$V$2:$V$333,'(backend scoring)'!$A$2:$A$333,"")</f>
        <v/>
      </c>
      <c r="C127" s="233" t="str">
        <f>IFERROR(VLOOKUP($B127,'Institution Evaluation'!$A$55:$E$346,2,0),IFERROR(VLOOKUP($B127,'Privacy Analyst Evaluation'!$A$46:$E$120,2,0),""))&amp;""</f>
        <v/>
      </c>
      <c r="D127" s="233" t="str">
        <f>IFERROR(VLOOKUP($B127,'Institution Evaluation'!$A$55:$E$346,3,0),IFERROR(VLOOKUP($B127,'Privacy Analyst Evaluation'!$A$46:$E$120,3,0),""))&amp;""</f>
        <v/>
      </c>
      <c r="E127" s="233" t="str">
        <f>IFERROR(VLOOKUP($B127,'Institution Evaluation'!$A$55:$E$346,4,0),IFERROR(VLOOKUP($B127,'Privacy Analyst Evaluation'!$A$46:$E$120,4,0),""))&amp;""</f>
        <v/>
      </c>
      <c r="F127" s="233" t="str">
        <f>IFERROR(VLOOKUP($B127,'Institution Evaluation'!$A$55:$E$346,5,0),IFERROR(VLOOKUP($B127,'Privacy Analyst Evaluation'!$A$46:$E$120,5,0),""))&amp;""</f>
        <v/>
      </c>
      <c r="G127" s="234"/>
      <c r="H127" s="233" t="str">
        <f>IFERROR(IF($H126+1&gt;'(backend scoring)'!$Q$335,"",$H126+1),"")</f>
        <v/>
      </c>
      <c r="I127" s="233" t="str">
        <f>_xlfn.XLOOKUP($H127,'(backend scoring)'!$S$2:$S$333,'(backend scoring)'!$A$2:$A$333,"")</f>
        <v/>
      </c>
      <c r="J127" s="233" t="str">
        <f>IFERROR(VLOOKUP($I127,'Institution Evaluation'!$A$55:$E$346,2,0),IFERROR(VLOOKUP($I127,'Privacy Analyst Evaluation'!$A$46:$E$120,2,0),""))</f>
        <v/>
      </c>
      <c r="K127" s="233" t="str">
        <f>IFERROR(VLOOKUP($I127,'Institution Evaluation'!$A$55:$E$346,3,0),IFERROR(VLOOKUP($I127,'Privacy Analyst Evaluation'!$A$46:$E$120,3,0),""))&amp;""</f>
        <v/>
      </c>
      <c r="L127" s="233" t="str">
        <f>IFERROR(VLOOKUP($I127,'Institution Evaluation'!$A$55:$E$346,4,0),IFERROR(VLOOKUP($I127,'Privacy Analyst Evaluation'!$A$46:$E$120,4,0),""))&amp;""</f>
        <v/>
      </c>
      <c r="M127" s="233" t="str">
        <f>IFERROR(VLOOKUP($I127,'Institution Evaluation'!$A$55:$E$346,5,0),IFERROR(VLOOKUP($I127,'Privacy Analyst Evaluation'!$A$46:$E$120,5,0),""))&amp;""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2">
      <c r="A128" s="233" t="str">
        <f>IFERROR(IF($A127+1&gt;'(backend scoring)'!$T$335,"",$A127+1),"")</f>
        <v/>
      </c>
      <c r="B128" s="233" t="str">
        <f>_xlfn.XLOOKUP($A128,'(backend scoring)'!$V$2:$V$333,'(backend scoring)'!$A$2:$A$333,"")</f>
        <v/>
      </c>
      <c r="C128" s="233" t="str">
        <f>IFERROR(VLOOKUP($B128,'Institution Evaluation'!$A$55:$E$346,2,0),IFERROR(VLOOKUP($B128,'Privacy Analyst Evaluation'!$A$46:$E$120,2,0),""))&amp;""</f>
        <v/>
      </c>
      <c r="D128" s="233" t="str">
        <f>IFERROR(VLOOKUP($B128,'Institution Evaluation'!$A$55:$E$346,3,0),IFERROR(VLOOKUP($B128,'Privacy Analyst Evaluation'!$A$46:$E$120,3,0),""))&amp;""</f>
        <v/>
      </c>
      <c r="E128" s="233" t="str">
        <f>IFERROR(VLOOKUP($B128,'Institution Evaluation'!$A$55:$E$346,4,0),IFERROR(VLOOKUP($B128,'Privacy Analyst Evaluation'!$A$46:$E$120,4,0),""))&amp;""</f>
        <v/>
      </c>
      <c r="F128" s="233" t="str">
        <f>IFERROR(VLOOKUP($B128,'Institution Evaluation'!$A$55:$E$346,5,0),IFERROR(VLOOKUP($B128,'Privacy Analyst Evaluation'!$A$46:$E$120,5,0),""))&amp;""</f>
        <v/>
      </c>
      <c r="G128" s="234"/>
      <c r="H128" s="233" t="str">
        <f>IFERROR(IF($H127+1&gt;'(backend scoring)'!$Q$335,"",$H127+1),"")</f>
        <v/>
      </c>
      <c r="I128" s="233" t="str">
        <f>_xlfn.XLOOKUP($H128,'(backend scoring)'!$S$2:$S$333,'(backend scoring)'!$A$2:$A$333,"")</f>
        <v/>
      </c>
      <c r="J128" s="233" t="str">
        <f>IFERROR(VLOOKUP($I128,'Institution Evaluation'!$A$55:$E$346,2,0),IFERROR(VLOOKUP($I128,'Privacy Analyst Evaluation'!$A$46:$E$120,2,0),""))</f>
        <v/>
      </c>
      <c r="K128" s="233" t="str">
        <f>IFERROR(VLOOKUP($I128,'Institution Evaluation'!$A$55:$E$346,3,0),IFERROR(VLOOKUP($I128,'Privacy Analyst Evaluation'!$A$46:$E$120,3,0),""))&amp;""</f>
        <v/>
      </c>
      <c r="L128" s="233" t="str">
        <f>IFERROR(VLOOKUP($I128,'Institution Evaluation'!$A$55:$E$346,4,0),IFERROR(VLOOKUP($I128,'Privacy Analyst Evaluation'!$A$46:$E$120,4,0),""))&amp;""</f>
        <v/>
      </c>
      <c r="M128" s="233" t="str">
        <f>IFERROR(VLOOKUP($I128,'Institution Evaluation'!$A$55:$E$346,5,0),IFERROR(VLOOKUP($I128,'Privacy Analyst Evaluation'!$A$46:$E$120,5,0),""))&amp;""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2">
      <c r="A129" s="233" t="str">
        <f>IFERROR(IF($A128+1&gt;'(backend scoring)'!$T$335,"",$A128+1),"")</f>
        <v/>
      </c>
      <c r="B129" s="233" t="str">
        <f>_xlfn.XLOOKUP($A129,'(backend scoring)'!$V$2:$V$333,'(backend scoring)'!$A$2:$A$333,"")</f>
        <v/>
      </c>
      <c r="C129" s="233" t="str">
        <f>IFERROR(VLOOKUP($B129,'Institution Evaluation'!$A$55:$E$346,2,0),IFERROR(VLOOKUP($B129,'Privacy Analyst Evaluation'!$A$46:$E$120,2,0),""))&amp;""</f>
        <v/>
      </c>
      <c r="D129" s="233" t="str">
        <f>IFERROR(VLOOKUP($B129,'Institution Evaluation'!$A$55:$E$346,3,0),IFERROR(VLOOKUP($B129,'Privacy Analyst Evaluation'!$A$46:$E$120,3,0),""))&amp;""</f>
        <v/>
      </c>
      <c r="E129" s="233" t="str">
        <f>IFERROR(VLOOKUP($B129,'Institution Evaluation'!$A$55:$E$346,4,0),IFERROR(VLOOKUP($B129,'Privacy Analyst Evaluation'!$A$46:$E$120,4,0),""))&amp;""</f>
        <v/>
      </c>
      <c r="F129" s="233" t="str">
        <f>IFERROR(VLOOKUP($B129,'Institution Evaluation'!$A$55:$E$346,5,0),IFERROR(VLOOKUP($B129,'Privacy Analyst Evaluation'!$A$46:$E$120,5,0),""))&amp;""</f>
        <v/>
      </c>
      <c r="G129" s="234"/>
      <c r="H129" s="233" t="str">
        <f>IFERROR(IF($H128+1&gt;'(backend scoring)'!$Q$335,"",$H128+1),"")</f>
        <v/>
      </c>
      <c r="I129" s="233" t="str">
        <f>_xlfn.XLOOKUP($H129,'(backend scoring)'!$S$2:$S$333,'(backend scoring)'!$A$2:$A$333,"")</f>
        <v/>
      </c>
      <c r="J129" s="233" t="str">
        <f>IFERROR(VLOOKUP($I129,'Institution Evaluation'!$A$55:$E$346,2,0),IFERROR(VLOOKUP($I129,'Privacy Analyst Evaluation'!$A$46:$E$120,2,0),""))</f>
        <v/>
      </c>
      <c r="K129" s="233" t="str">
        <f>IFERROR(VLOOKUP($I129,'Institution Evaluation'!$A$55:$E$346,3,0),IFERROR(VLOOKUP($I129,'Privacy Analyst Evaluation'!$A$46:$E$120,3,0),""))&amp;""</f>
        <v/>
      </c>
      <c r="L129" s="233" t="str">
        <f>IFERROR(VLOOKUP($I129,'Institution Evaluation'!$A$55:$E$346,4,0),IFERROR(VLOOKUP($I129,'Privacy Analyst Evaluation'!$A$46:$E$120,4,0),""))&amp;""</f>
        <v/>
      </c>
      <c r="M129" s="233" t="str">
        <f>IFERROR(VLOOKUP($I129,'Institution Evaluation'!$A$55:$E$346,5,0),IFERROR(VLOOKUP($I129,'Privacy Analyst Evaluation'!$A$46:$E$120,5,0),""))&amp;""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2">
      <c r="A130" s="233" t="str">
        <f>IFERROR(IF($A129+1&gt;'(backend scoring)'!$T$335,"",$A129+1),"")</f>
        <v/>
      </c>
      <c r="B130" s="233" t="str">
        <f>_xlfn.XLOOKUP($A130,'(backend scoring)'!$V$2:$V$333,'(backend scoring)'!$A$2:$A$333,"")</f>
        <v/>
      </c>
      <c r="C130" s="233" t="str">
        <f>IFERROR(VLOOKUP($B130,'Institution Evaluation'!$A$55:$E$346,2,0),IFERROR(VLOOKUP($B130,'Privacy Analyst Evaluation'!$A$46:$E$120,2,0),""))&amp;""</f>
        <v/>
      </c>
      <c r="D130" s="233" t="str">
        <f>IFERROR(VLOOKUP($B130,'Institution Evaluation'!$A$55:$E$346,3,0),IFERROR(VLOOKUP($B130,'Privacy Analyst Evaluation'!$A$46:$E$120,3,0),""))&amp;""</f>
        <v/>
      </c>
      <c r="E130" s="233" t="str">
        <f>IFERROR(VLOOKUP($B130,'Institution Evaluation'!$A$55:$E$346,4,0),IFERROR(VLOOKUP($B130,'Privacy Analyst Evaluation'!$A$46:$E$120,4,0),""))&amp;""</f>
        <v/>
      </c>
      <c r="F130" s="233" t="str">
        <f>IFERROR(VLOOKUP($B130,'Institution Evaluation'!$A$55:$E$346,5,0),IFERROR(VLOOKUP($B130,'Privacy Analyst Evaluation'!$A$46:$E$120,5,0),""))&amp;""</f>
        <v/>
      </c>
      <c r="G130" s="234"/>
      <c r="H130" s="233" t="str">
        <f>IFERROR(IF($H129+1&gt;'(backend scoring)'!$Q$335,"",$H129+1),"")</f>
        <v/>
      </c>
      <c r="I130" s="233" t="str">
        <f>_xlfn.XLOOKUP($H130,'(backend scoring)'!$S$2:$S$333,'(backend scoring)'!$A$2:$A$333,"")</f>
        <v/>
      </c>
      <c r="J130" s="233" t="str">
        <f>IFERROR(VLOOKUP($I130,'Institution Evaluation'!$A$55:$E$346,2,0),IFERROR(VLOOKUP($I130,'Privacy Analyst Evaluation'!$A$46:$E$120,2,0),""))</f>
        <v/>
      </c>
      <c r="K130" s="233" t="str">
        <f>IFERROR(VLOOKUP($I130,'Institution Evaluation'!$A$55:$E$346,3,0),IFERROR(VLOOKUP($I130,'Privacy Analyst Evaluation'!$A$46:$E$120,3,0),""))&amp;""</f>
        <v/>
      </c>
      <c r="L130" s="233" t="str">
        <f>IFERROR(VLOOKUP($I130,'Institution Evaluation'!$A$55:$E$346,4,0),IFERROR(VLOOKUP($I130,'Privacy Analyst Evaluation'!$A$46:$E$120,4,0),""))&amp;""</f>
        <v/>
      </c>
      <c r="M130" s="233" t="str">
        <f>IFERROR(VLOOKUP($I130,'Institution Evaluation'!$A$55:$E$346,5,0),IFERROR(VLOOKUP($I130,'Privacy Analyst Evaluation'!$A$46:$E$120,5,0),""))&amp;""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2">
      <c r="A131" s="233" t="str">
        <f>IFERROR(IF($A130+1&gt;'(backend scoring)'!$T$335,"",$A130+1),"")</f>
        <v/>
      </c>
      <c r="B131" s="233" t="str">
        <f>_xlfn.XLOOKUP($A131,'(backend scoring)'!$V$2:$V$333,'(backend scoring)'!$A$2:$A$333,"")</f>
        <v/>
      </c>
      <c r="C131" s="233" t="str">
        <f>IFERROR(VLOOKUP($B131,'Institution Evaluation'!$A$55:$E$346,2,0),IFERROR(VLOOKUP($B131,'Privacy Analyst Evaluation'!$A$46:$E$120,2,0),""))&amp;""</f>
        <v/>
      </c>
      <c r="D131" s="233" t="str">
        <f>IFERROR(VLOOKUP($B131,'Institution Evaluation'!$A$55:$E$346,3,0),IFERROR(VLOOKUP($B131,'Privacy Analyst Evaluation'!$A$46:$E$120,3,0),""))&amp;""</f>
        <v/>
      </c>
      <c r="E131" s="233" t="str">
        <f>IFERROR(VLOOKUP($B131,'Institution Evaluation'!$A$55:$E$346,4,0),IFERROR(VLOOKUP($B131,'Privacy Analyst Evaluation'!$A$46:$E$120,4,0),""))&amp;""</f>
        <v/>
      </c>
      <c r="F131" s="233" t="str">
        <f>IFERROR(VLOOKUP($B131,'Institution Evaluation'!$A$55:$E$346,5,0),IFERROR(VLOOKUP($B131,'Privacy Analyst Evaluation'!$A$46:$E$120,5,0),""))&amp;""</f>
        <v/>
      </c>
      <c r="G131" s="234"/>
      <c r="H131" s="233" t="str">
        <f>IFERROR(IF($H130+1&gt;'(backend scoring)'!$Q$335,"",$H130+1),"")</f>
        <v/>
      </c>
      <c r="I131" s="233" t="str">
        <f>_xlfn.XLOOKUP($H131,'(backend scoring)'!$S$2:$S$333,'(backend scoring)'!$A$2:$A$333,"")</f>
        <v/>
      </c>
      <c r="J131" s="233" t="str">
        <f>IFERROR(VLOOKUP($I131,'Institution Evaluation'!$A$55:$E$346,2,0),IFERROR(VLOOKUP($I131,'Privacy Analyst Evaluation'!$A$46:$E$120,2,0),""))</f>
        <v/>
      </c>
      <c r="K131" s="233" t="str">
        <f>IFERROR(VLOOKUP($I131,'Institution Evaluation'!$A$55:$E$346,3,0),IFERROR(VLOOKUP($I131,'Privacy Analyst Evaluation'!$A$46:$E$120,3,0),""))&amp;""</f>
        <v/>
      </c>
      <c r="L131" s="233" t="str">
        <f>IFERROR(VLOOKUP($I131,'Institution Evaluation'!$A$55:$E$346,4,0),IFERROR(VLOOKUP($I131,'Privacy Analyst Evaluation'!$A$46:$E$120,4,0),""))&amp;""</f>
        <v/>
      </c>
      <c r="M131" s="233" t="str">
        <f>IFERROR(VLOOKUP($I131,'Institution Evaluation'!$A$55:$E$346,5,0),IFERROR(VLOOKUP($I131,'Privacy Analyst Evaluation'!$A$46:$E$120,5,0),""))&amp;""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2">
      <c r="A132" s="233" t="str">
        <f>IFERROR(IF($A131+1&gt;'(backend scoring)'!$T$335,"",$A131+1),"")</f>
        <v/>
      </c>
      <c r="B132" s="233" t="str">
        <f>_xlfn.XLOOKUP($A132,'(backend scoring)'!$V$2:$V$333,'(backend scoring)'!$A$2:$A$333,"")</f>
        <v/>
      </c>
      <c r="C132" s="233" t="str">
        <f>IFERROR(VLOOKUP($B132,'Institution Evaluation'!$A$55:$E$346,2,0),IFERROR(VLOOKUP($B132,'Privacy Analyst Evaluation'!$A$46:$E$120,2,0),""))&amp;""</f>
        <v/>
      </c>
      <c r="D132" s="233" t="str">
        <f>IFERROR(VLOOKUP($B132,'Institution Evaluation'!$A$55:$E$346,3,0),IFERROR(VLOOKUP($B132,'Privacy Analyst Evaluation'!$A$46:$E$120,3,0),""))&amp;""</f>
        <v/>
      </c>
      <c r="E132" s="233" t="str">
        <f>IFERROR(VLOOKUP($B132,'Institution Evaluation'!$A$55:$E$346,4,0),IFERROR(VLOOKUP($B132,'Privacy Analyst Evaluation'!$A$46:$E$120,4,0),""))&amp;""</f>
        <v/>
      </c>
      <c r="F132" s="233" t="str">
        <f>IFERROR(VLOOKUP($B132,'Institution Evaluation'!$A$55:$E$346,5,0),IFERROR(VLOOKUP($B132,'Privacy Analyst Evaluation'!$A$46:$E$120,5,0),""))&amp;""</f>
        <v/>
      </c>
      <c r="G132" s="234"/>
      <c r="H132" s="233" t="str">
        <f>IFERROR(IF($H131+1&gt;'(backend scoring)'!$Q$335,"",$H131+1),"")</f>
        <v/>
      </c>
      <c r="I132" s="233" t="str">
        <f>_xlfn.XLOOKUP($H132,'(backend scoring)'!$S$2:$S$333,'(backend scoring)'!$A$2:$A$333,"")</f>
        <v/>
      </c>
      <c r="J132" s="233" t="str">
        <f>IFERROR(VLOOKUP($I132,'Institution Evaluation'!$A$55:$E$346,2,0),IFERROR(VLOOKUP($I132,'Privacy Analyst Evaluation'!$A$46:$E$120,2,0),""))</f>
        <v/>
      </c>
      <c r="K132" s="233" t="str">
        <f>IFERROR(VLOOKUP($I132,'Institution Evaluation'!$A$55:$E$346,3,0),IFERROR(VLOOKUP($I132,'Privacy Analyst Evaluation'!$A$46:$E$120,3,0),""))&amp;""</f>
        <v/>
      </c>
      <c r="L132" s="233" t="str">
        <f>IFERROR(VLOOKUP($I132,'Institution Evaluation'!$A$55:$E$346,4,0),IFERROR(VLOOKUP($I132,'Privacy Analyst Evaluation'!$A$46:$E$120,4,0),""))&amp;""</f>
        <v/>
      </c>
      <c r="M132" s="233" t="str">
        <f>IFERROR(VLOOKUP($I132,'Institution Evaluation'!$A$55:$E$346,5,0),IFERROR(VLOOKUP($I132,'Privacy Analyst Evaluation'!$A$46:$E$120,5,0),""))&amp;""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2">
      <c r="A133" s="233" t="str">
        <f>IFERROR(IF($A132+1&gt;'(backend scoring)'!$T$335,"",$A132+1),"")</f>
        <v/>
      </c>
      <c r="B133" s="233" t="str">
        <f>_xlfn.XLOOKUP($A133,'(backend scoring)'!$V$2:$V$333,'(backend scoring)'!$A$2:$A$333,"")</f>
        <v/>
      </c>
      <c r="C133" s="233" t="str">
        <f>IFERROR(VLOOKUP($B133,'Institution Evaluation'!$A$55:$E$346,2,0),IFERROR(VLOOKUP($B133,'Privacy Analyst Evaluation'!$A$46:$E$120,2,0),""))&amp;""</f>
        <v/>
      </c>
      <c r="D133" s="233" t="str">
        <f>IFERROR(VLOOKUP($B133,'Institution Evaluation'!$A$55:$E$346,3,0),IFERROR(VLOOKUP($B133,'Privacy Analyst Evaluation'!$A$46:$E$120,3,0),""))&amp;""</f>
        <v/>
      </c>
      <c r="E133" s="233" t="str">
        <f>IFERROR(VLOOKUP($B133,'Institution Evaluation'!$A$55:$E$346,4,0),IFERROR(VLOOKUP($B133,'Privacy Analyst Evaluation'!$A$46:$E$120,4,0),""))&amp;""</f>
        <v/>
      </c>
      <c r="F133" s="233" t="str">
        <f>IFERROR(VLOOKUP($B133,'Institution Evaluation'!$A$55:$E$346,5,0),IFERROR(VLOOKUP($B133,'Privacy Analyst Evaluation'!$A$46:$E$120,5,0),""))&amp;""</f>
        <v/>
      </c>
      <c r="G133" s="234"/>
      <c r="H133" s="233" t="str">
        <f>IFERROR(IF($H132+1&gt;'(backend scoring)'!$Q$335,"",$H132+1),"")</f>
        <v/>
      </c>
      <c r="I133" s="233" t="str">
        <f>_xlfn.XLOOKUP($H133,'(backend scoring)'!$S$2:$S$333,'(backend scoring)'!$A$2:$A$333,"")</f>
        <v/>
      </c>
      <c r="J133" s="233" t="str">
        <f>IFERROR(VLOOKUP($I133,'Institution Evaluation'!$A$55:$E$346,2,0),IFERROR(VLOOKUP($I133,'Privacy Analyst Evaluation'!$A$46:$E$120,2,0),""))</f>
        <v/>
      </c>
      <c r="K133" s="233" t="str">
        <f>IFERROR(VLOOKUP($I133,'Institution Evaluation'!$A$55:$E$346,3,0),IFERROR(VLOOKUP($I133,'Privacy Analyst Evaluation'!$A$46:$E$120,3,0),""))&amp;""</f>
        <v/>
      </c>
      <c r="L133" s="233" t="str">
        <f>IFERROR(VLOOKUP($I133,'Institution Evaluation'!$A$55:$E$346,4,0),IFERROR(VLOOKUP($I133,'Privacy Analyst Evaluation'!$A$46:$E$120,4,0),""))&amp;""</f>
        <v/>
      </c>
      <c r="M133" s="233" t="str">
        <f>IFERROR(VLOOKUP($I133,'Institution Evaluation'!$A$55:$E$346,5,0),IFERROR(VLOOKUP($I133,'Privacy Analyst Evaluation'!$A$46:$E$120,5,0),""))&amp;""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2">
      <c r="A134" s="233" t="str">
        <f>IFERROR(IF($A133+1&gt;'(backend scoring)'!$T$335,"",$A133+1),"")</f>
        <v/>
      </c>
      <c r="B134" s="233" t="str">
        <f>_xlfn.XLOOKUP($A134,'(backend scoring)'!$V$2:$V$333,'(backend scoring)'!$A$2:$A$333,"")</f>
        <v/>
      </c>
      <c r="C134" s="233" t="str">
        <f>IFERROR(VLOOKUP($B134,'Institution Evaluation'!$A$55:$E$346,2,0),IFERROR(VLOOKUP($B134,'Privacy Analyst Evaluation'!$A$46:$E$120,2,0),""))&amp;""</f>
        <v/>
      </c>
      <c r="D134" s="233" t="str">
        <f>IFERROR(VLOOKUP($B134,'Institution Evaluation'!$A$55:$E$346,3,0),IFERROR(VLOOKUP($B134,'Privacy Analyst Evaluation'!$A$46:$E$120,3,0),""))&amp;""</f>
        <v/>
      </c>
      <c r="E134" s="233" t="str">
        <f>IFERROR(VLOOKUP($B134,'Institution Evaluation'!$A$55:$E$346,4,0),IFERROR(VLOOKUP($B134,'Privacy Analyst Evaluation'!$A$46:$E$120,4,0),""))&amp;""</f>
        <v/>
      </c>
      <c r="F134" s="233" t="str">
        <f>IFERROR(VLOOKUP($B134,'Institution Evaluation'!$A$55:$E$346,5,0),IFERROR(VLOOKUP($B134,'Privacy Analyst Evaluation'!$A$46:$E$120,5,0),""))&amp;""</f>
        <v/>
      </c>
      <c r="G134" s="234"/>
      <c r="H134" s="233" t="str">
        <f>IFERROR(IF($H133+1&gt;'(backend scoring)'!$Q$335,"",$H133+1),"")</f>
        <v/>
      </c>
      <c r="I134" s="233" t="str">
        <f>_xlfn.XLOOKUP($H134,'(backend scoring)'!$S$2:$S$333,'(backend scoring)'!$A$2:$A$333,"")</f>
        <v/>
      </c>
      <c r="J134" s="233" t="str">
        <f>IFERROR(VLOOKUP($I134,'Institution Evaluation'!$A$55:$E$346,2,0),IFERROR(VLOOKUP($I134,'Privacy Analyst Evaluation'!$A$46:$E$120,2,0),""))</f>
        <v/>
      </c>
      <c r="K134" s="233" t="str">
        <f>IFERROR(VLOOKUP($I134,'Institution Evaluation'!$A$55:$E$346,3,0),IFERROR(VLOOKUP($I134,'Privacy Analyst Evaluation'!$A$46:$E$120,3,0),""))&amp;""</f>
        <v/>
      </c>
      <c r="L134" s="233" t="str">
        <f>IFERROR(VLOOKUP($I134,'Institution Evaluation'!$A$55:$E$346,4,0),IFERROR(VLOOKUP($I134,'Privacy Analyst Evaluation'!$A$46:$E$120,4,0),""))&amp;""</f>
        <v/>
      </c>
      <c r="M134" s="233" t="str">
        <f>IFERROR(VLOOKUP($I134,'Institution Evaluation'!$A$55:$E$346,5,0),IFERROR(VLOOKUP($I134,'Privacy Analyst Evaluation'!$A$46:$E$120,5,0),""))&amp;""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2">
      <c r="A135" s="233" t="str">
        <f>IFERROR(IF($A134+1&gt;'(backend scoring)'!$T$335,"",$A134+1),"")</f>
        <v/>
      </c>
      <c r="B135" s="233" t="str">
        <f>_xlfn.XLOOKUP($A135,'(backend scoring)'!$V$2:$V$333,'(backend scoring)'!$A$2:$A$333,"")</f>
        <v/>
      </c>
      <c r="C135" s="233" t="str">
        <f>IFERROR(VLOOKUP($B135,'Institution Evaluation'!$A$55:$E$346,2,0),IFERROR(VLOOKUP($B135,'Privacy Analyst Evaluation'!$A$46:$E$120,2,0),""))&amp;""</f>
        <v/>
      </c>
      <c r="D135" s="233" t="str">
        <f>IFERROR(VLOOKUP($B135,'Institution Evaluation'!$A$55:$E$346,3,0),IFERROR(VLOOKUP($B135,'Privacy Analyst Evaluation'!$A$46:$E$120,3,0),""))&amp;""</f>
        <v/>
      </c>
      <c r="E135" s="233" t="str">
        <f>IFERROR(VLOOKUP($B135,'Institution Evaluation'!$A$55:$E$346,4,0),IFERROR(VLOOKUP($B135,'Privacy Analyst Evaluation'!$A$46:$E$120,4,0),""))&amp;""</f>
        <v/>
      </c>
      <c r="F135" s="233" t="str">
        <f>IFERROR(VLOOKUP($B135,'Institution Evaluation'!$A$55:$E$346,5,0),IFERROR(VLOOKUP($B135,'Privacy Analyst Evaluation'!$A$46:$E$120,5,0),""))&amp;""</f>
        <v/>
      </c>
      <c r="G135" s="234"/>
      <c r="H135" s="233" t="str">
        <f>IFERROR(IF($H134+1&gt;'(backend scoring)'!$Q$335,"",$H134+1),"")</f>
        <v/>
      </c>
      <c r="I135" s="233" t="str">
        <f>_xlfn.XLOOKUP($H135,'(backend scoring)'!$S$2:$S$333,'(backend scoring)'!$A$2:$A$333,"")</f>
        <v/>
      </c>
      <c r="J135" s="233" t="str">
        <f>IFERROR(VLOOKUP($I135,'Institution Evaluation'!$A$55:$E$346,2,0),IFERROR(VLOOKUP($I135,'Privacy Analyst Evaluation'!$A$46:$E$120,2,0),""))</f>
        <v/>
      </c>
      <c r="K135" s="233" t="str">
        <f>IFERROR(VLOOKUP($I135,'Institution Evaluation'!$A$55:$E$346,3,0),IFERROR(VLOOKUP($I135,'Privacy Analyst Evaluation'!$A$46:$E$120,3,0),""))&amp;""</f>
        <v/>
      </c>
      <c r="L135" s="233" t="str">
        <f>IFERROR(VLOOKUP($I135,'Institution Evaluation'!$A$55:$E$346,4,0),IFERROR(VLOOKUP($I135,'Privacy Analyst Evaluation'!$A$46:$E$120,4,0),""))&amp;""</f>
        <v/>
      </c>
      <c r="M135" s="233" t="str">
        <f>IFERROR(VLOOKUP($I135,'Institution Evaluation'!$A$55:$E$346,5,0),IFERROR(VLOOKUP($I135,'Privacy Analyst Evaluation'!$A$46:$E$120,5,0),""))&amp;""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2">
      <c r="A136" s="233" t="str">
        <f>IFERROR(IF($A135+1&gt;'(backend scoring)'!$T$335,"",$A135+1),"")</f>
        <v/>
      </c>
      <c r="B136" s="233" t="str">
        <f>_xlfn.XLOOKUP($A136,'(backend scoring)'!$V$2:$V$333,'(backend scoring)'!$A$2:$A$333,"")</f>
        <v/>
      </c>
      <c r="C136" s="233" t="str">
        <f>IFERROR(VLOOKUP($B136,'Institution Evaluation'!$A$55:$E$346,2,0),IFERROR(VLOOKUP($B136,'Privacy Analyst Evaluation'!$A$46:$E$120,2,0),""))&amp;""</f>
        <v/>
      </c>
      <c r="D136" s="233" t="str">
        <f>IFERROR(VLOOKUP($B136,'Institution Evaluation'!$A$55:$E$346,3,0),IFERROR(VLOOKUP($B136,'Privacy Analyst Evaluation'!$A$46:$E$120,3,0),""))&amp;""</f>
        <v/>
      </c>
      <c r="E136" s="233" t="str">
        <f>IFERROR(VLOOKUP($B136,'Institution Evaluation'!$A$55:$E$346,4,0),IFERROR(VLOOKUP($B136,'Privacy Analyst Evaluation'!$A$46:$E$120,4,0),""))&amp;""</f>
        <v/>
      </c>
      <c r="F136" s="233" t="str">
        <f>IFERROR(VLOOKUP($B136,'Institution Evaluation'!$A$55:$E$346,5,0),IFERROR(VLOOKUP($B136,'Privacy Analyst Evaluation'!$A$46:$E$120,5,0),""))&amp;""</f>
        <v/>
      </c>
      <c r="G136" s="234"/>
      <c r="H136" s="233" t="str">
        <f>IFERROR(IF($H135+1&gt;'(backend scoring)'!$Q$335,"",$H135+1),"")</f>
        <v/>
      </c>
      <c r="I136" s="233" t="str">
        <f>_xlfn.XLOOKUP($H136,'(backend scoring)'!$S$2:$S$333,'(backend scoring)'!$A$2:$A$333,"")</f>
        <v/>
      </c>
      <c r="J136" s="233" t="str">
        <f>IFERROR(VLOOKUP($I136,'Institution Evaluation'!$A$55:$E$346,2,0),IFERROR(VLOOKUP($I136,'Privacy Analyst Evaluation'!$A$46:$E$120,2,0),""))</f>
        <v/>
      </c>
      <c r="K136" s="233" t="str">
        <f>IFERROR(VLOOKUP($I136,'Institution Evaluation'!$A$55:$E$346,3,0),IFERROR(VLOOKUP($I136,'Privacy Analyst Evaluation'!$A$46:$E$120,3,0),""))&amp;""</f>
        <v/>
      </c>
      <c r="L136" s="233" t="str">
        <f>IFERROR(VLOOKUP($I136,'Institution Evaluation'!$A$55:$E$346,4,0),IFERROR(VLOOKUP($I136,'Privacy Analyst Evaluation'!$A$46:$E$120,4,0),""))&amp;""</f>
        <v/>
      </c>
      <c r="M136" s="233" t="str">
        <f>IFERROR(VLOOKUP($I136,'Institution Evaluation'!$A$55:$E$346,5,0),IFERROR(VLOOKUP($I136,'Privacy Analyst Evaluation'!$A$46:$E$120,5,0),""))&amp;""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2">
      <c r="A137" s="233" t="str">
        <f>IFERROR(IF($A136+1&gt;'(backend scoring)'!$T$335,"",$A136+1),"")</f>
        <v/>
      </c>
      <c r="B137" s="233" t="str">
        <f>_xlfn.XLOOKUP($A137,'(backend scoring)'!$V$2:$V$333,'(backend scoring)'!$A$2:$A$333,"")</f>
        <v/>
      </c>
      <c r="C137" s="233" t="str">
        <f>IFERROR(VLOOKUP($B137,'Institution Evaluation'!$A$55:$E$346,2,0),IFERROR(VLOOKUP($B137,'Privacy Analyst Evaluation'!$A$46:$E$120,2,0),""))&amp;""</f>
        <v/>
      </c>
      <c r="D137" s="233" t="str">
        <f>IFERROR(VLOOKUP($B137,'Institution Evaluation'!$A$55:$E$346,3,0),IFERROR(VLOOKUP($B137,'Privacy Analyst Evaluation'!$A$46:$E$120,3,0),""))&amp;""</f>
        <v/>
      </c>
      <c r="E137" s="233" t="str">
        <f>IFERROR(VLOOKUP($B137,'Institution Evaluation'!$A$55:$E$346,4,0),IFERROR(VLOOKUP($B137,'Privacy Analyst Evaluation'!$A$46:$E$120,4,0),""))&amp;""</f>
        <v/>
      </c>
      <c r="F137" s="233" t="str">
        <f>IFERROR(VLOOKUP($B137,'Institution Evaluation'!$A$55:$E$346,5,0),IFERROR(VLOOKUP($B137,'Privacy Analyst Evaluation'!$A$46:$E$120,5,0),""))&amp;""</f>
        <v/>
      </c>
      <c r="G137" s="234"/>
      <c r="H137" s="233" t="str">
        <f>IFERROR(IF($H136+1&gt;'(backend scoring)'!$Q$335,"",$H136+1),"")</f>
        <v/>
      </c>
      <c r="I137" s="233" t="str">
        <f>_xlfn.XLOOKUP($H137,'(backend scoring)'!$S$2:$S$333,'(backend scoring)'!$A$2:$A$333,"")</f>
        <v/>
      </c>
      <c r="J137" s="233" t="str">
        <f>IFERROR(VLOOKUP($I137,'Institution Evaluation'!$A$55:$E$346,2,0),IFERROR(VLOOKUP($I137,'Privacy Analyst Evaluation'!$A$46:$E$120,2,0),""))</f>
        <v/>
      </c>
      <c r="K137" s="233" t="str">
        <f>IFERROR(VLOOKUP($I137,'Institution Evaluation'!$A$55:$E$346,3,0),IFERROR(VLOOKUP($I137,'Privacy Analyst Evaluation'!$A$46:$E$120,3,0),""))&amp;""</f>
        <v/>
      </c>
      <c r="L137" s="233" t="str">
        <f>IFERROR(VLOOKUP($I137,'Institution Evaluation'!$A$55:$E$346,4,0),IFERROR(VLOOKUP($I137,'Privacy Analyst Evaluation'!$A$46:$E$120,4,0),""))&amp;""</f>
        <v/>
      </c>
      <c r="M137" s="233" t="str">
        <f>IFERROR(VLOOKUP($I137,'Institution Evaluation'!$A$55:$E$346,5,0),IFERROR(VLOOKUP($I137,'Privacy Analyst Evaluation'!$A$46:$E$120,5,0),""))&amp;""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2">
      <c r="A138" s="233" t="str">
        <f>IFERROR(IF($A137+1&gt;'(backend scoring)'!$T$335,"",$A137+1),"")</f>
        <v/>
      </c>
      <c r="B138" s="233" t="str">
        <f>_xlfn.XLOOKUP($A138,'(backend scoring)'!$V$2:$V$333,'(backend scoring)'!$A$2:$A$333,"")</f>
        <v/>
      </c>
      <c r="C138" s="233" t="str">
        <f>IFERROR(VLOOKUP($B138,'Institution Evaluation'!$A$55:$E$346,2,0),IFERROR(VLOOKUP($B138,'Privacy Analyst Evaluation'!$A$46:$E$120,2,0),""))&amp;""</f>
        <v/>
      </c>
      <c r="D138" s="233" t="str">
        <f>IFERROR(VLOOKUP($B138,'Institution Evaluation'!$A$55:$E$346,3,0),IFERROR(VLOOKUP($B138,'Privacy Analyst Evaluation'!$A$46:$E$120,3,0),""))&amp;""</f>
        <v/>
      </c>
      <c r="E138" s="233" t="str">
        <f>IFERROR(VLOOKUP($B138,'Institution Evaluation'!$A$55:$E$346,4,0),IFERROR(VLOOKUP($B138,'Privacy Analyst Evaluation'!$A$46:$E$120,4,0),""))&amp;""</f>
        <v/>
      </c>
      <c r="F138" s="233" t="str">
        <f>IFERROR(VLOOKUP($B138,'Institution Evaluation'!$A$55:$E$346,5,0),IFERROR(VLOOKUP($B138,'Privacy Analyst Evaluation'!$A$46:$E$120,5,0),""))&amp;""</f>
        <v/>
      </c>
      <c r="G138" s="234"/>
      <c r="H138" s="233" t="str">
        <f>IFERROR(IF($H137+1&gt;'(backend scoring)'!$Q$335,"",$H137+1),"")</f>
        <v/>
      </c>
      <c r="I138" s="233" t="str">
        <f>_xlfn.XLOOKUP($H138,'(backend scoring)'!$S$2:$S$333,'(backend scoring)'!$A$2:$A$333,"")</f>
        <v/>
      </c>
      <c r="J138" s="233" t="str">
        <f>IFERROR(VLOOKUP($I138,'Institution Evaluation'!$A$55:$E$346,2,0),IFERROR(VLOOKUP($I138,'Privacy Analyst Evaluation'!$A$46:$E$120,2,0),""))</f>
        <v/>
      </c>
      <c r="K138" s="233" t="str">
        <f>IFERROR(VLOOKUP($I138,'Institution Evaluation'!$A$55:$E$346,3,0),IFERROR(VLOOKUP($I138,'Privacy Analyst Evaluation'!$A$46:$E$120,3,0),""))&amp;""</f>
        <v/>
      </c>
      <c r="L138" s="233" t="str">
        <f>IFERROR(VLOOKUP($I138,'Institution Evaluation'!$A$55:$E$346,4,0),IFERROR(VLOOKUP($I138,'Privacy Analyst Evaluation'!$A$46:$E$120,4,0),""))&amp;""</f>
        <v/>
      </c>
      <c r="M138" s="233" t="str">
        <f>IFERROR(VLOOKUP($I138,'Institution Evaluation'!$A$55:$E$346,5,0),IFERROR(VLOOKUP($I138,'Privacy Analyst Evaluation'!$A$46:$E$120,5,0),""))&amp;""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2">
      <c r="A139" s="233" t="str">
        <f>IFERROR(IF($A138+1&gt;'(backend scoring)'!$T$335,"",$A138+1),"")</f>
        <v/>
      </c>
      <c r="B139" s="233" t="str">
        <f>_xlfn.XLOOKUP($A139,'(backend scoring)'!$V$2:$V$333,'(backend scoring)'!$A$2:$A$333,"")</f>
        <v/>
      </c>
      <c r="C139" s="233" t="str">
        <f>IFERROR(VLOOKUP($B139,'Institution Evaluation'!$A$55:$E$346,2,0),IFERROR(VLOOKUP($B139,'Privacy Analyst Evaluation'!$A$46:$E$120,2,0),""))&amp;""</f>
        <v/>
      </c>
      <c r="D139" s="233" t="str">
        <f>IFERROR(VLOOKUP($B139,'Institution Evaluation'!$A$55:$E$346,3,0),IFERROR(VLOOKUP($B139,'Privacy Analyst Evaluation'!$A$46:$E$120,3,0),""))&amp;""</f>
        <v/>
      </c>
      <c r="E139" s="233" t="str">
        <f>IFERROR(VLOOKUP($B139,'Institution Evaluation'!$A$55:$E$346,4,0),IFERROR(VLOOKUP($B139,'Privacy Analyst Evaluation'!$A$46:$E$120,4,0),""))&amp;""</f>
        <v/>
      </c>
      <c r="F139" s="233" t="str">
        <f>IFERROR(VLOOKUP($B139,'Institution Evaluation'!$A$55:$E$346,5,0),IFERROR(VLOOKUP($B139,'Privacy Analyst Evaluation'!$A$46:$E$120,5,0),""))&amp;""</f>
        <v/>
      </c>
      <c r="G139" s="234"/>
      <c r="H139" s="233" t="str">
        <f>IFERROR(IF($H138+1&gt;'(backend scoring)'!$Q$335,"",$H138+1),"")</f>
        <v/>
      </c>
      <c r="I139" s="233" t="str">
        <f>_xlfn.XLOOKUP($H139,'(backend scoring)'!$S$2:$S$333,'(backend scoring)'!$A$2:$A$333,"")</f>
        <v/>
      </c>
      <c r="J139" s="233" t="str">
        <f>IFERROR(VLOOKUP($I139,'Institution Evaluation'!$A$55:$E$346,2,0),IFERROR(VLOOKUP($I139,'Privacy Analyst Evaluation'!$A$46:$E$120,2,0),""))</f>
        <v/>
      </c>
      <c r="K139" s="233" t="str">
        <f>IFERROR(VLOOKUP($I139,'Institution Evaluation'!$A$55:$E$346,3,0),IFERROR(VLOOKUP($I139,'Privacy Analyst Evaluation'!$A$46:$E$120,3,0),""))&amp;""</f>
        <v/>
      </c>
      <c r="L139" s="233" t="str">
        <f>IFERROR(VLOOKUP($I139,'Institution Evaluation'!$A$55:$E$346,4,0),IFERROR(VLOOKUP($I139,'Privacy Analyst Evaluation'!$A$46:$E$120,4,0),""))&amp;""</f>
        <v/>
      </c>
      <c r="M139" s="233" t="str">
        <f>IFERROR(VLOOKUP($I139,'Institution Evaluation'!$A$55:$E$346,5,0),IFERROR(VLOOKUP($I139,'Privacy Analyst Evaluation'!$A$46:$E$120,5,0),""))&amp;""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2">
      <c r="A140" s="233" t="str">
        <f>IFERROR(IF($A139+1&gt;'(backend scoring)'!$T$335,"",$A139+1),"")</f>
        <v/>
      </c>
      <c r="B140" s="233" t="str">
        <f>_xlfn.XLOOKUP($A140,'(backend scoring)'!$V$2:$V$333,'(backend scoring)'!$A$2:$A$333,"")</f>
        <v/>
      </c>
      <c r="C140" s="233" t="str">
        <f>IFERROR(VLOOKUP($B140,'Institution Evaluation'!$A$55:$E$346,2,0),IFERROR(VLOOKUP($B140,'Privacy Analyst Evaluation'!$A$46:$E$120,2,0),""))&amp;""</f>
        <v/>
      </c>
      <c r="D140" s="233" t="str">
        <f>IFERROR(VLOOKUP($B140,'Institution Evaluation'!$A$55:$E$346,3,0),IFERROR(VLOOKUP($B140,'Privacy Analyst Evaluation'!$A$46:$E$120,3,0),""))&amp;""</f>
        <v/>
      </c>
      <c r="E140" s="233" t="str">
        <f>IFERROR(VLOOKUP($B140,'Institution Evaluation'!$A$55:$E$346,4,0),IFERROR(VLOOKUP($B140,'Privacy Analyst Evaluation'!$A$46:$E$120,4,0),""))&amp;""</f>
        <v/>
      </c>
      <c r="F140" s="233" t="str">
        <f>IFERROR(VLOOKUP($B140,'Institution Evaluation'!$A$55:$E$346,5,0),IFERROR(VLOOKUP($B140,'Privacy Analyst Evaluation'!$A$46:$E$120,5,0),""))&amp;""</f>
        <v/>
      </c>
      <c r="G140" s="234"/>
      <c r="H140" s="233" t="str">
        <f>IFERROR(IF($H139+1&gt;'(backend scoring)'!$Q$335,"",$H139+1),"")</f>
        <v/>
      </c>
      <c r="I140" s="233" t="str">
        <f>_xlfn.XLOOKUP($H140,'(backend scoring)'!$S$2:$S$333,'(backend scoring)'!$A$2:$A$333,"")</f>
        <v/>
      </c>
      <c r="J140" s="233" t="str">
        <f>IFERROR(VLOOKUP($I140,'Institution Evaluation'!$A$55:$E$346,2,0),IFERROR(VLOOKUP($I140,'Privacy Analyst Evaluation'!$A$46:$E$120,2,0),""))</f>
        <v/>
      </c>
      <c r="K140" s="233" t="str">
        <f>IFERROR(VLOOKUP($I140,'Institution Evaluation'!$A$55:$E$346,3,0),IFERROR(VLOOKUP($I140,'Privacy Analyst Evaluation'!$A$46:$E$120,3,0),""))&amp;""</f>
        <v/>
      </c>
      <c r="L140" s="233" t="str">
        <f>IFERROR(VLOOKUP($I140,'Institution Evaluation'!$A$55:$E$346,4,0),IFERROR(VLOOKUP($I140,'Privacy Analyst Evaluation'!$A$46:$E$120,4,0),""))&amp;""</f>
        <v/>
      </c>
      <c r="M140" s="233" t="str">
        <f>IFERROR(VLOOKUP($I140,'Institution Evaluation'!$A$55:$E$346,5,0),IFERROR(VLOOKUP($I140,'Privacy Analyst Evaluation'!$A$46:$E$120,5,0),""))&amp;""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2">
      <c r="A141" s="233" t="str">
        <f>IFERROR(IF($A140+1&gt;'(backend scoring)'!$T$335,"",$A140+1),"")</f>
        <v/>
      </c>
      <c r="B141" s="233" t="str">
        <f>_xlfn.XLOOKUP($A141,'(backend scoring)'!$V$2:$V$333,'(backend scoring)'!$A$2:$A$333,"")</f>
        <v/>
      </c>
      <c r="C141" s="233" t="str">
        <f>IFERROR(VLOOKUP($B141,'Institution Evaluation'!$A$55:$E$346,2,0),IFERROR(VLOOKUP($B141,'Privacy Analyst Evaluation'!$A$46:$E$120,2,0),""))&amp;""</f>
        <v/>
      </c>
      <c r="D141" s="233" t="str">
        <f>IFERROR(VLOOKUP($B141,'Institution Evaluation'!$A$55:$E$346,3,0),IFERROR(VLOOKUP($B141,'Privacy Analyst Evaluation'!$A$46:$E$120,3,0),""))&amp;""</f>
        <v/>
      </c>
      <c r="E141" s="233" t="str">
        <f>IFERROR(VLOOKUP($B141,'Institution Evaluation'!$A$55:$E$346,4,0),IFERROR(VLOOKUP($B141,'Privacy Analyst Evaluation'!$A$46:$E$120,4,0),""))&amp;""</f>
        <v/>
      </c>
      <c r="F141" s="233" t="str">
        <f>IFERROR(VLOOKUP($B141,'Institution Evaluation'!$A$55:$E$346,5,0),IFERROR(VLOOKUP($B141,'Privacy Analyst Evaluation'!$A$46:$E$120,5,0),""))&amp;""</f>
        <v/>
      </c>
      <c r="G141" s="234"/>
      <c r="H141" s="233" t="str">
        <f>IFERROR(IF($H140+1&gt;'(backend scoring)'!$Q$335,"",$H140+1),"")</f>
        <v/>
      </c>
      <c r="I141" s="233" t="str">
        <f>_xlfn.XLOOKUP($H141,'(backend scoring)'!$S$2:$S$333,'(backend scoring)'!$A$2:$A$333,"")</f>
        <v/>
      </c>
      <c r="J141" s="233" t="str">
        <f>IFERROR(VLOOKUP($I141,'Institution Evaluation'!$A$55:$E$346,2,0),IFERROR(VLOOKUP($I141,'Privacy Analyst Evaluation'!$A$46:$E$120,2,0),""))</f>
        <v/>
      </c>
      <c r="K141" s="233" t="str">
        <f>IFERROR(VLOOKUP($I141,'Institution Evaluation'!$A$55:$E$346,3,0),IFERROR(VLOOKUP($I141,'Privacy Analyst Evaluation'!$A$46:$E$120,3,0),""))&amp;""</f>
        <v/>
      </c>
      <c r="L141" s="233" t="str">
        <f>IFERROR(VLOOKUP($I141,'Institution Evaluation'!$A$55:$E$346,4,0),IFERROR(VLOOKUP($I141,'Privacy Analyst Evaluation'!$A$46:$E$120,4,0),""))&amp;""</f>
        <v/>
      </c>
      <c r="M141" s="233" t="str">
        <f>IFERROR(VLOOKUP($I141,'Institution Evaluation'!$A$55:$E$346,5,0),IFERROR(VLOOKUP($I141,'Privacy Analyst Evaluation'!$A$46:$E$120,5,0),""))&amp;""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2">
      <c r="A142" s="233" t="str">
        <f>IFERROR(IF($A141+1&gt;'(backend scoring)'!$T$335,"",$A141+1),"")</f>
        <v/>
      </c>
      <c r="B142" s="233" t="str">
        <f>_xlfn.XLOOKUP($A142,'(backend scoring)'!$V$2:$V$333,'(backend scoring)'!$A$2:$A$333,"")</f>
        <v/>
      </c>
      <c r="C142" s="233" t="str">
        <f>IFERROR(VLOOKUP($B142,'Institution Evaluation'!$A$55:$E$346,2,0),IFERROR(VLOOKUP($B142,'Privacy Analyst Evaluation'!$A$46:$E$120,2,0),""))&amp;""</f>
        <v/>
      </c>
      <c r="D142" s="233" t="str">
        <f>IFERROR(VLOOKUP($B142,'Institution Evaluation'!$A$55:$E$346,3,0),IFERROR(VLOOKUP($B142,'Privacy Analyst Evaluation'!$A$46:$E$120,3,0),""))&amp;""</f>
        <v/>
      </c>
      <c r="E142" s="233" t="str">
        <f>IFERROR(VLOOKUP($B142,'Institution Evaluation'!$A$55:$E$346,4,0),IFERROR(VLOOKUP($B142,'Privacy Analyst Evaluation'!$A$46:$E$120,4,0),""))&amp;""</f>
        <v/>
      </c>
      <c r="F142" s="233" t="str">
        <f>IFERROR(VLOOKUP($B142,'Institution Evaluation'!$A$55:$E$346,5,0),IFERROR(VLOOKUP($B142,'Privacy Analyst Evaluation'!$A$46:$E$120,5,0),""))&amp;""</f>
        <v/>
      </c>
      <c r="G142" s="234"/>
      <c r="H142" s="233" t="str">
        <f>IFERROR(IF($H141+1&gt;'(backend scoring)'!$Q$335,"",$H141+1),"")</f>
        <v/>
      </c>
      <c r="I142" s="233" t="str">
        <f>_xlfn.XLOOKUP($H142,'(backend scoring)'!$S$2:$S$333,'(backend scoring)'!$A$2:$A$333,"")</f>
        <v/>
      </c>
      <c r="J142" s="233" t="str">
        <f>IFERROR(VLOOKUP($I142,'Institution Evaluation'!$A$55:$E$346,2,0),IFERROR(VLOOKUP($I142,'Privacy Analyst Evaluation'!$A$46:$E$120,2,0),""))</f>
        <v/>
      </c>
      <c r="K142" s="233" t="str">
        <f>IFERROR(VLOOKUP($I142,'Institution Evaluation'!$A$55:$E$346,3,0),IFERROR(VLOOKUP($I142,'Privacy Analyst Evaluation'!$A$46:$E$120,3,0),""))&amp;""</f>
        <v/>
      </c>
      <c r="L142" s="233" t="str">
        <f>IFERROR(VLOOKUP($I142,'Institution Evaluation'!$A$55:$E$346,4,0),IFERROR(VLOOKUP($I142,'Privacy Analyst Evaluation'!$A$46:$E$120,4,0),""))&amp;""</f>
        <v/>
      </c>
      <c r="M142" s="233" t="str">
        <f>IFERROR(VLOOKUP($I142,'Institution Evaluation'!$A$55:$E$346,5,0),IFERROR(VLOOKUP($I142,'Privacy Analyst Evaluation'!$A$46:$E$120,5,0),""))&amp;""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2">
      <c r="A143" s="233" t="str">
        <f>IFERROR(IF($A142+1&gt;'(backend scoring)'!$T$335,"",$A142+1),"")</f>
        <v/>
      </c>
      <c r="B143" s="233" t="str">
        <f>_xlfn.XLOOKUP($A143,'(backend scoring)'!$V$2:$V$333,'(backend scoring)'!$A$2:$A$333,"")</f>
        <v/>
      </c>
      <c r="C143" s="233" t="str">
        <f>IFERROR(VLOOKUP($B143,'Institution Evaluation'!$A$55:$E$346,2,0),IFERROR(VLOOKUP($B143,'Privacy Analyst Evaluation'!$A$46:$E$120,2,0),""))&amp;""</f>
        <v/>
      </c>
      <c r="D143" s="233" t="str">
        <f>IFERROR(VLOOKUP($B143,'Institution Evaluation'!$A$55:$E$346,3,0),IFERROR(VLOOKUP($B143,'Privacy Analyst Evaluation'!$A$46:$E$120,3,0),""))&amp;""</f>
        <v/>
      </c>
      <c r="E143" s="233" t="str">
        <f>IFERROR(VLOOKUP($B143,'Institution Evaluation'!$A$55:$E$346,4,0),IFERROR(VLOOKUP($B143,'Privacy Analyst Evaluation'!$A$46:$E$120,4,0),""))&amp;""</f>
        <v/>
      </c>
      <c r="F143" s="233" t="str">
        <f>IFERROR(VLOOKUP($B143,'Institution Evaluation'!$A$55:$E$346,5,0),IFERROR(VLOOKUP($B143,'Privacy Analyst Evaluation'!$A$46:$E$120,5,0),""))&amp;""</f>
        <v/>
      </c>
      <c r="G143" s="234"/>
      <c r="H143" s="233" t="str">
        <f>IFERROR(IF($H142+1&gt;'(backend scoring)'!$Q$335,"",$H142+1),"")</f>
        <v/>
      </c>
      <c r="I143" s="233" t="str">
        <f>_xlfn.XLOOKUP($H143,'(backend scoring)'!$S$2:$S$333,'(backend scoring)'!$A$2:$A$333,"")</f>
        <v/>
      </c>
      <c r="J143" s="233" t="str">
        <f>IFERROR(VLOOKUP($I143,'Institution Evaluation'!$A$55:$E$346,2,0),IFERROR(VLOOKUP($I143,'Privacy Analyst Evaluation'!$A$46:$E$120,2,0),""))</f>
        <v/>
      </c>
      <c r="K143" s="233" t="str">
        <f>IFERROR(VLOOKUP($I143,'Institution Evaluation'!$A$55:$E$346,3,0),IFERROR(VLOOKUP($I143,'Privacy Analyst Evaluation'!$A$46:$E$120,3,0),""))&amp;""</f>
        <v/>
      </c>
      <c r="L143" s="233" t="str">
        <f>IFERROR(VLOOKUP($I143,'Institution Evaluation'!$A$55:$E$346,4,0),IFERROR(VLOOKUP($I143,'Privacy Analyst Evaluation'!$A$46:$E$120,4,0),""))&amp;""</f>
        <v/>
      </c>
      <c r="M143" s="233" t="str">
        <f>IFERROR(VLOOKUP($I143,'Institution Evaluation'!$A$55:$E$346,5,0),IFERROR(VLOOKUP($I143,'Privacy Analyst Evaluation'!$A$46:$E$120,5,0),""))&amp;""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2">
      <c r="A144" s="233" t="str">
        <f>IFERROR(IF($A143+1&gt;'(backend scoring)'!$T$335,"",$A143+1),"")</f>
        <v/>
      </c>
      <c r="B144" s="233" t="str">
        <f>_xlfn.XLOOKUP($A144,'(backend scoring)'!$V$2:$V$333,'(backend scoring)'!$A$2:$A$333,"")</f>
        <v/>
      </c>
      <c r="C144" s="233" t="str">
        <f>IFERROR(VLOOKUP($B144,'Institution Evaluation'!$A$55:$E$346,2,0),IFERROR(VLOOKUP($B144,'Privacy Analyst Evaluation'!$A$46:$E$120,2,0),""))&amp;""</f>
        <v/>
      </c>
      <c r="D144" s="233" t="str">
        <f>IFERROR(VLOOKUP($B144,'Institution Evaluation'!$A$55:$E$346,3,0),IFERROR(VLOOKUP($B144,'Privacy Analyst Evaluation'!$A$46:$E$120,3,0),""))&amp;""</f>
        <v/>
      </c>
      <c r="E144" s="233" t="str">
        <f>IFERROR(VLOOKUP($B144,'Institution Evaluation'!$A$55:$E$346,4,0),IFERROR(VLOOKUP($B144,'Privacy Analyst Evaluation'!$A$46:$E$120,4,0),""))&amp;""</f>
        <v/>
      </c>
      <c r="F144" s="233" t="str">
        <f>IFERROR(VLOOKUP($B144,'Institution Evaluation'!$A$55:$E$346,5,0),IFERROR(VLOOKUP($B144,'Privacy Analyst Evaluation'!$A$46:$E$120,5,0),""))&amp;""</f>
        <v/>
      </c>
      <c r="G144" s="234"/>
      <c r="H144" s="233" t="str">
        <f>IFERROR(IF($H143+1&gt;'(backend scoring)'!$Q$335,"",$H143+1),"")</f>
        <v/>
      </c>
      <c r="I144" s="233" t="str">
        <f>_xlfn.XLOOKUP($H144,'(backend scoring)'!$S$2:$S$333,'(backend scoring)'!$A$2:$A$333,"")</f>
        <v/>
      </c>
      <c r="J144" s="233" t="str">
        <f>IFERROR(VLOOKUP($I144,'Institution Evaluation'!$A$55:$E$346,2,0),IFERROR(VLOOKUP($I144,'Privacy Analyst Evaluation'!$A$46:$E$120,2,0),""))</f>
        <v/>
      </c>
      <c r="K144" s="233" t="str">
        <f>IFERROR(VLOOKUP($I144,'Institution Evaluation'!$A$55:$E$346,3,0),IFERROR(VLOOKUP($I144,'Privacy Analyst Evaluation'!$A$46:$E$120,3,0),""))&amp;""</f>
        <v/>
      </c>
      <c r="L144" s="233" t="str">
        <f>IFERROR(VLOOKUP($I144,'Institution Evaluation'!$A$55:$E$346,4,0),IFERROR(VLOOKUP($I144,'Privacy Analyst Evaluation'!$A$46:$E$120,4,0),""))&amp;""</f>
        <v/>
      </c>
      <c r="M144" s="233" t="str">
        <f>IFERROR(VLOOKUP($I144,'Institution Evaluation'!$A$55:$E$346,5,0),IFERROR(VLOOKUP($I144,'Privacy Analyst Evaluation'!$A$46:$E$120,5,0),""))&amp;""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2">
      <c r="A145" s="233" t="str">
        <f>IFERROR(IF($A144+1&gt;'(backend scoring)'!$T$335,"",$A144+1),"")</f>
        <v/>
      </c>
      <c r="B145" s="233" t="str">
        <f>_xlfn.XLOOKUP($A145,'(backend scoring)'!$V$2:$V$333,'(backend scoring)'!$A$2:$A$333,"")</f>
        <v/>
      </c>
      <c r="C145" s="233" t="str">
        <f>IFERROR(VLOOKUP($B145,'Institution Evaluation'!$A$55:$E$346,2,0),IFERROR(VLOOKUP($B145,'Privacy Analyst Evaluation'!$A$46:$E$120,2,0),""))&amp;""</f>
        <v/>
      </c>
      <c r="D145" s="233" t="str">
        <f>IFERROR(VLOOKUP($B145,'Institution Evaluation'!$A$55:$E$346,3,0),IFERROR(VLOOKUP($B145,'Privacy Analyst Evaluation'!$A$46:$E$120,3,0),""))&amp;""</f>
        <v/>
      </c>
      <c r="E145" s="233" t="str">
        <f>IFERROR(VLOOKUP($B145,'Institution Evaluation'!$A$55:$E$346,4,0),IFERROR(VLOOKUP($B145,'Privacy Analyst Evaluation'!$A$46:$E$120,4,0),""))&amp;""</f>
        <v/>
      </c>
      <c r="F145" s="233" t="str">
        <f>IFERROR(VLOOKUP($B145,'Institution Evaluation'!$A$55:$E$346,5,0),IFERROR(VLOOKUP($B145,'Privacy Analyst Evaluation'!$A$46:$E$120,5,0),""))&amp;""</f>
        <v/>
      </c>
      <c r="G145" s="234"/>
      <c r="H145" s="233" t="str">
        <f>IFERROR(IF($H144+1&gt;'(backend scoring)'!$Q$335,"",$H144+1),"")</f>
        <v/>
      </c>
      <c r="I145" s="233" t="str">
        <f>_xlfn.XLOOKUP($H145,'(backend scoring)'!$S$2:$S$333,'(backend scoring)'!$A$2:$A$333,"")</f>
        <v/>
      </c>
      <c r="J145" s="233" t="str">
        <f>IFERROR(VLOOKUP($I145,'Institution Evaluation'!$A$55:$E$346,2,0),IFERROR(VLOOKUP($I145,'Privacy Analyst Evaluation'!$A$46:$E$120,2,0),""))</f>
        <v/>
      </c>
      <c r="K145" s="233" t="str">
        <f>IFERROR(VLOOKUP($I145,'Institution Evaluation'!$A$55:$E$346,3,0),IFERROR(VLOOKUP($I145,'Privacy Analyst Evaluation'!$A$46:$E$120,3,0),""))&amp;""</f>
        <v/>
      </c>
      <c r="L145" s="233" t="str">
        <f>IFERROR(VLOOKUP($I145,'Institution Evaluation'!$A$55:$E$346,4,0),IFERROR(VLOOKUP($I145,'Privacy Analyst Evaluation'!$A$46:$E$120,4,0),""))&amp;""</f>
        <v/>
      </c>
      <c r="M145" s="233" t="str">
        <f>IFERROR(VLOOKUP($I145,'Institution Evaluation'!$A$55:$E$346,5,0),IFERROR(VLOOKUP($I145,'Privacy Analyst Evaluation'!$A$46:$E$120,5,0),""))&amp;""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2">
      <c r="A146" s="233" t="str">
        <f>IFERROR(IF($A145+1&gt;'(backend scoring)'!$T$335,"",$A145+1),"")</f>
        <v/>
      </c>
      <c r="B146" s="233" t="str">
        <f>_xlfn.XLOOKUP($A146,'(backend scoring)'!$V$2:$V$333,'(backend scoring)'!$A$2:$A$333,"")</f>
        <v/>
      </c>
      <c r="C146" s="233" t="str">
        <f>IFERROR(VLOOKUP($B146,'Institution Evaluation'!$A$55:$E$346,2,0),IFERROR(VLOOKUP($B146,'Privacy Analyst Evaluation'!$A$46:$E$120,2,0),""))&amp;""</f>
        <v/>
      </c>
      <c r="D146" s="233" t="str">
        <f>IFERROR(VLOOKUP($B146,'Institution Evaluation'!$A$55:$E$346,3,0),IFERROR(VLOOKUP($B146,'Privacy Analyst Evaluation'!$A$46:$E$120,3,0),""))&amp;""</f>
        <v/>
      </c>
      <c r="E146" s="233" t="str">
        <f>IFERROR(VLOOKUP($B146,'Institution Evaluation'!$A$55:$E$346,4,0),IFERROR(VLOOKUP($B146,'Privacy Analyst Evaluation'!$A$46:$E$120,4,0),""))&amp;""</f>
        <v/>
      </c>
      <c r="F146" s="233" t="str">
        <f>IFERROR(VLOOKUP($B146,'Institution Evaluation'!$A$55:$E$346,5,0),IFERROR(VLOOKUP($B146,'Privacy Analyst Evaluation'!$A$46:$E$120,5,0),""))&amp;""</f>
        <v/>
      </c>
      <c r="G146" s="234"/>
      <c r="H146" s="233" t="str">
        <f>IFERROR(IF($H145+1&gt;'(backend scoring)'!$Q$335,"",$H145+1),"")</f>
        <v/>
      </c>
      <c r="I146" s="233" t="str">
        <f>_xlfn.XLOOKUP($H146,'(backend scoring)'!$S$2:$S$333,'(backend scoring)'!$A$2:$A$333,"")</f>
        <v/>
      </c>
      <c r="J146" s="233" t="str">
        <f>IFERROR(VLOOKUP($I146,'Institution Evaluation'!$A$55:$E$346,2,0),IFERROR(VLOOKUP($I146,'Privacy Analyst Evaluation'!$A$46:$E$120,2,0),""))</f>
        <v/>
      </c>
      <c r="K146" s="233" t="str">
        <f>IFERROR(VLOOKUP($I146,'Institution Evaluation'!$A$55:$E$346,3,0),IFERROR(VLOOKUP($I146,'Privacy Analyst Evaluation'!$A$46:$E$120,3,0),""))&amp;""</f>
        <v/>
      </c>
      <c r="L146" s="233" t="str">
        <f>IFERROR(VLOOKUP($I146,'Institution Evaluation'!$A$55:$E$346,4,0),IFERROR(VLOOKUP($I146,'Privacy Analyst Evaluation'!$A$46:$E$120,4,0),""))&amp;""</f>
        <v/>
      </c>
      <c r="M146" s="233" t="str">
        <f>IFERROR(VLOOKUP($I146,'Institution Evaluation'!$A$55:$E$346,5,0),IFERROR(VLOOKUP($I146,'Privacy Analyst Evaluation'!$A$46:$E$120,5,0),""))&amp;""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2">
      <c r="A147" s="233" t="str">
        <f>IFERROR(IF($A146+1&gt;'(backend scoring)'!$T$335,"",$A146+1),"")</f>
        <v/>
      </c>
      <c r="B147" s="233" t="str">
        <f>_xlfn.XLOOKUP($A147,'(backend scoring)'!$V$2:$V$333,'(backend scoring)'!$A$2:$A$333,"")</f>
        <v/>
      </c>
      <c r="C147" s="233" t="str">
        <f>IFERROR(VLOOKUP($B147,'Institution Evaluation'!$A$55:$E$346,2,0),IFERROR(VLOOKUP($B147,'Privacy Analyst Evaluation'!$A$46:$E$120,2,0),""))&amp;""</f>
        <v/>
      </c>
      <c r="D147" s="233" t="str">
        <f>IFERROR(VLOOKUP($B147,'Institution Evaluation'!$A$55:$E$346,3,0),IFERROR(VLOOKUP($B147,'Privacy Analyst Evaluation'!$A$46:$E$120,3,0),""))&amp;""</f>
        <v/>
      </c>
      <c r="E147" s="233" t="str">
        <f>IFERROR(VLOOKUP($B147,'Institution Evaluation'!$A$55:$E$346,4,0),IFERROR(VLOOKUP($B147,'Privacy Analyst Evaluation'!$A$46:$E$120,4,0),""))&amp;""</f>
        <v/>
      </c>
      <c r="F147" s="233" t="str">
        <f>IFERROR(VLOOKUP($B147,'Institution Evaluation'!$A$55:$E$346,5,0),IFERROR(VLOOKUP($B147,'Privacy Analyst Evaluation'!$A$46:$E$120,5,0),""))&amp;""</f>
        <v/>
      </c>
      <c r="G147" s="234"/>
      <c r="H147" s="233" t="str">
        <f>IFERROR(IF($H146+1&gt;'(backend scoring)'!$Q$335,"",$H146+1),"")</f>
        <v/>
      </c>
      <c r="I147" s="233" t="str">
        <f>_xlfn.XLOOKUP($H147,'(backend scoring)'!$S$2:$S$333,'(backend scoring)'!$A$2:$A$333,"")</f>
        <v/>
      </c>
      <c r="J147" s="233" t="str">
        <f>IFERROR(VLOOKUP($I147,'Institution Evaluation'!$A$55:$E$346,2,0),IFERROR(VLOOKUP($I147,'Privacy Analyst Evaluation'!$A$46:$E$120,2,0),""))</f>
        <v/>
      </c>
      <c r="K147" s="233" t="str">
        <f>IFERROR(VLOOKUP($I147,'Institution Evaluation'!$A$55:$E$346,3,0),IFERROR(VLOOKUP($I147,'Privacy Analyst Evaluation'!$A$46:$E$120,3,0),""))&amp;""</f>
        <v/>
      </c>
      <c r="L147" s="233" t="str">
        <f>IFERROR(VLOOKUP($I147,'Institution Evaluation'!$A$55:$E$346,4,0),IFERROR(VLOOKUP($I147,'Privacy Analyst Evaluation'!$A$46:$E$120,4,0),""))&amp;""</f>
        <v/>
      </c>
      <c r="M147" s="233" t="str">
        <f>IFERROR(VLOOKUP($I147,'Institution Evaluation'!$A$55:$E$346,5,0),IFERROR(VLOOKUP($I147,'Privacy Analyst Evaluation'!$A$46:$E$120,5,0),""))&amp;""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2">
      <c r="A148" s="233" t="str">
        <f>IFERROR(IF($A147+1&gt;'(backend scoring)'!$T$335,"",$A147+1),"")</f>
        <v/>
      </c>
      <c r="B148" s="233" t="str">
        <f>_xlfn.XLOOKUP($A148,'(backend scoring)'!$V$2:$V$333,'(backend scoring)'!$A$2:$A$333,"")</f>
        <v/>
      </c>
      <c r="C148" s="233" t="str">
        <f>IFERROR(VLOOKUP($B148,'Institution Evaluation'!$A$55:$E$346,2,0),IFERROR(VLOOKUP($B148,'Privacy Analyst Evaluation'!$A$46:$E$120,2,0),""))&amp;""</f>
        <v/>
      </c>
      <c r="D148" s="233" t="str">
        <f>IFERROR(VLOOKUP($B148,'Institution Evaluation'!$A$55:$E$346,3,0),IFERROR(VLOOKUP($B148,'Privacy Analyst Evaluation'!$A$46:$E$120,3,0),""))&amp;""</f>
        <v/>
      </c>
      <c r="E148" s="233" t="str">
        <f>IFERROR(VLOOKUP($B148,'Institution Evaluation'!$A$55:$E$346,4,0),IFERROR(VLOOKUP($B148,'Privacy Analyst Evaluation'!$A$46:$E$120,4,0),""))&amp;""</f>
        <v/>
      </c>
      <c r="F148" s="233" t="str">
        <f>IFERROR(VLOOKUP($B148,'Institution Evaluation'!$A$55:$E$346,5,0),IFERROR(VLOOKUP($B148,'Privacy Analyst Evaluation'!$A$46:$E$120,5,0),""))&amp;""</f>
        <v/>
      </c>
      <c r="G148" s="234"/>
      <c r="H148" s="233" t="str">
        <f>IFERROR(IF($H147+1&gt;'(backend scoring)'!$Q$335,"",$H147+1),"")</f>
        <v/>
      </c>
      <c r="I148" s="233" t="str">
        <f>_xlfn.XLOOKUP($H148,'(backend scoring)'!$S$2:$S$333,'(backend scoring)'!$A$2:$A$333,"")</f>
        <v/>
      </c>
      <c r="J148" s="233" t="str">
        <f>IFERROR(VLOOKUP($I148,'Institution Evaluation'!$A$55:$E$346,2,0),IFERROR(VLOOKUP($I148,'Privacy Analyst Evaluation'!$A$46:$E$120,2,0),""))</f>
        <v/>
      </c>
      <c r="K148" s="233" t="str">
        <f>IFERROR(VLOOKUP($I148,'Institution Evaluation'!$A$55:$E$346,3,0),IFERROR(VLOOKUP($I148,'Privacy Analyst Evaluation'!$A$46:$E$120,3,0),""))&amp;""</f>
        <v/>
      </c>
      <c r="L148" s="233" t="str">
        <f>IFERROR(VLOOKUP($I148,'Institution Evaluation'!$A$55:$E$346,4,0),IFERROR(VLOOKUP($I148,'Privacy Analyst Evaluation'!$A$46:$E$120,4,0),""))&amp;""</f>
        <v/>
      </c>
      <c r="M148" s="233" t="str">
        <f>IFERROR(VLOOKUP($I148,'Institution Evaluation'!$A$55:$E$346,5,0),IFERROR(VLOOKUP($I148,'Privacy Analyst Evaluation'!$A$46:$E$120,5,0),""))&amp;""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2">
      <c r="A149" s="233" t="str">
        <f>IFERROR(IF($A148+1&gt;'(backend scoring)'!$T$335,"",$A148+1),"")</f>
        <v/>
      </c>
      <c r="B149" s="233" t="str">
        <f>_xlfn.XLOOKUP($A149,'(backend scoring)'!$V$2:$V$333,'(backend scoring)'!$A$2:$A$333,"")</f>
        <v/>
      </c>
      <c r="C149" s="233" t="str">
        <f>IFERROR(VLOOKUP($B149,'Institution Evaluation'!$A$55:$E$346,2,0),IFERROR(VLOOKUP($B149,'Privacy Analyst Evaluation'!$A$46:$E$120,2,0),""))&amp;""</f>
        <v/>
      </c>
      <c r="D149" s="233" t="str">
        <f>IFERROR(VLOOKUP($B149,'Institution Evaluation'!$A$55:$E$346,3,0),IFERROR(VLOOKUP($B149,'Privacy Analyst Evaluation'!$A$46:$E$120,3,0),""))&amp;""</f>
        <v/>
      </c>
      <c r="E149" s="233" t="str">
        <f>IFERROR(VLOOKUP($B149,'Institution Evaluation'!$A$55:$E$346,4,0),IFERROR(VLOOKUP($B149,'Privacy Analyst Evaluation'!$A$46:$E$120,4,0),""))&amp;""</f>
        <v/>
      </c>
      <c r="F149" s="233" t="str">
        <f>IFERROR(VLOOKUP($B149,'Institution Evaluation'!$A$55:$E$346,5,0),IFERROR(VLOOKUP($B149,'Privacy Analyst Evaluation'!$A$46:$E$120,5,0),""))&amp;""</f>
        <v/>
      </c>
      <c r="G149" s="234"/>
      <c r="H149" s="233" t="str">
        <f>IFERROR(IF($H148+1&gt;'(backend scoring)'!$Q$335,"",$H148+1),"")</f>
        <v/>
      </c>
      <c r="I149" s="233" t="str">
        <f>_xlfn.XLOOKUP($H149,'(backend scoring)'!$S$2:$S$333,'(backend scoring)'!$A$2:$A$333,"")</f>
        <v/>
      </c>
      <c r="J149" s="233" t="str">
        <f>IFERROR(VLOOKUP($I149,'Institution Evaluation'!$A$55:$E$346,2,0),IFERROR(VLOOKUP($I149,'Privacy Analyst Evaluation'!$A$46:$E$120,2,0),""))</f>
        <v/>
      </c>
      <c r="K149" s="233" t="str">
        <f>IFERROR(VLOOKUP($I149,'Institution Evaluation'!$A$55:$E$346,3,0),IFERROR(VLOOKUP($I149,'Privacy Analyst Evaluation'!$A$46:$E$120,3,0),""))&amp;""</f>
        <v/>
      </c>
      <c r="L149" s="233" t="str">
        <f>IFERROR(VLOOKUP($I149,'Institution Evaluation'!$A$55:$E$346,4,0),IFERROR(VLOOKUP($I149,'Privacy Analyst Evaluation'!$A$46:$E$120,4,0),""))&amp;""</f>
        <v/>
      </c>
      <c r="M149" s="233" t="str">
        <f>IFERROR(VLOOKUP($I149,'Institution Evaluation'!$A$55:$E$346,5,0),IFERROR(VLOOKUP($I149,'Privacy Analyst Evaluation'!$A$46:$E$120,5,0),""))&amp;""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2">
      <c r="A150" s="233" t="str">
        <f>IFERROR(IF($A149+1&gt;'(backend scoring)'!$T$335,"",$A149+1),"")</f>
        <v/>
      </c>
      <c r="B150" s="233" t="str">
        <f>_xlfn.XLOOKUP($A150,'(backend scoring)'!$V$2:$V$333,'(backend scoring)'!$A$2:$A$333,"")</f>
        <v/>
      </c>
      <c r="C150" s="233" t="str">
        <f>IFERROR(VLOOKUP($B150,'Institution Evaluation'!$A$55:$E$346,2,0),IFERROR(VLOOKUP($B150,'Privacy Analyst Evaluation'!$A$46:$E$120,2,0),""))&amp;""</f>
        <v/>
      </c>
      <c r="D150" s="233" t="str">
        <f>IFERROR(VLOOKUP($B150,'Institution Evaluation'!$A$55:$E$346,3,0),IFERROR(VLOOKUP($B150,'Privacy Analyst Evaluation'!$A$46:$E$120,3,0),""))&amp;""</f>
        <v/>
      </c>
      <c r="E150" s="233" t="str">
        <f>IFERROR(VLOOKUP($B150,'Institution Evaluation'!$A$55:$E$346,4,0),IFERROR(VLOOKUP($B150,'Privacy Analyst Evaluation'!$A$46:$E$120,4,0),""))&amp;""</f>
        <v/>
      </c>
      <c r="F150" s="233" t="str">
        <f>IFERROR(VLOOKUP($B150,'Institution Evaluation'!$A$55:$E$346,5,0),IFERROR(VLOOKUP($B150,'Privacy Analyst Evaluation'!$A$46:$E$120,5,0),""))&amp;""</f>
        <v/>
      </c>
      <c r="G150" s="234"/>
      <c r="H150" s="233" t="str">
        <f>IFERROR(IF($H149+1&gt;'(backend scoring)'!$Q$335,"",$H149+1),"")</f>
        <v/>
      </c>
      <c r="I150" s="233" t="str">
        <f>_xlfn.XLOOKUP($H150,'(backend scoring)'!$S$2:$S$333,'(backend scoring)'!$A$2:$A$333,"")</f>
        <v/>
      </c>
      <c r="J150" s="233" t="str">
        <f>IFERROR(VLOOKUP($I150,'Institution Evaluation'!$A$55:$E$346,2,0),IFERROR(VLOOKUP($I150,'Privacy Analyst Evaluation'!$A$46:$E$120,2,0),""))</f>
        <v/>
      </c>
      <c r="K150" s="233" t="str">
        <f>IFERROR(VLOOKUP($I150,'Institution Evaluation'!$A$55:$E$346,3,0),IFERROR(VLOOKUP($I150,'Privacy Analyst Evaluation'!$A$46:$E$120,3,0),""))&amp;""</f>
        <v/>
      </c>
      <c r="L150" s="233" t="str">
        <f>IFERROR(VLOOKUP($I150,'Institution Evaluation'!$A$55:$E$346,4,0),IFERROR(VLOOKUP($I150,'Privacy Analyst Evaluation'!$A$46:$E$120,4,0),""))&amp;""</f>
        <v/>
      </c>
      <c r="M150" s="233" t="str">
        <f>IFERROR(VLOOKUP($I150,'Institution Evaluation'!$A$55:$E$346,5,0),IFERROR(VLOOKUP($I150,'Privacy Analyst Evaluation'!$A$46:$E$120,5,0),""))&amp;""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2">
      <c r="A151" s="233" t="str">
        <f>IFERROR(IF($A150+1&gt;'(backend scoring)'!$T$335,"",$A150+1),"")</f>
        <v/>
      </c>
      <c r="B151" s="233" t="str">
        <f>_xlfn.XLOOKUP($A151,'(backend scoring)'!$V$2:$V$333,'(backend scoring)'!$A$2:$A$333,"")</f>
        <v/>
      </c>
      <c r="C151" s="233" t="str">
        <f>IFERROR(VLOOKUP($B151,'Institution Evaluation'!$A$55:$E$346,2,0),IFERROR(VLOOKUP($B151,'Privacy Analyst Evaluation'!$A$46:$E$120,2,0),""))&amp;""</f>
        <v/>
      </c>
      <c r="D151" s="233" t="str">
        <f>IFERROR(VLOOKUP($B151,'Institution Evaluation'!$A$55:$E$346,3,0),IFERROR(VLOOKUP($B151,'Privacy Analyst Evaluation'!$A$46:$E$120,3,0),""))&amp;""</f>
        <v/>
      </c>
      <c r="E151" s="233" t="str">
        <f>IFERROR(VLOOKUP($B151,'Institution Evaluation'!$A$55:$E$346,4,0),IFERROR(VLOOKUP($B151,'Privacy Analyst Evaluation'!$A$46:$E$120,4,0),""))&amp;""</f>
        <v/>
      </c>
      <c r="F151" s="233" t="str">
        <f>IFERROR(VLOOKUP($B151,'Institution Evaluation'!$A$55:$E$346,5,0),IFERROR(VLOOKUP($B151,'Privacy Analyst Evaluation'!$A$46:$E$120,5,0),""))&amp;""</f>
        <v/>
      </c>
      <c r="G151" s="234"/>
      <c r="H151" s="233" t="str">
        <f>IFERROR(IF($H150+1&gt;'(backend scoring)'!$Q$335,"",$H150+1),"")</f>
        <v/>
      </c>
      <c r="I151" s="233" t="str">
        <f>_xlfn.XLOOKUP($H151,'(backend scoring)'!$S$2:$S$333,'(backend scoring)'!$A$2:$A$333,"")</f>
        <v/>
      </c>
      <c r="J151" s="233" t="str">
        <f>IFERROR(VLOOKUP($I151,'Institution Evaluation'!$A$55:$E$346,2,0),IFERROR(VLOOKUP($I151,'Privacy Analyst Evaluation'!$A$46:$E$120,2,0),""))</f>
        <v/>
      </c>
      <c r="K151" s="233" t="str">
        <f>IFERROR(VLOOKUP($I151,'Institution Evaluation'!$A$55:$E$346,3,0),IFERROR(VLOOKUP($I151,'Privacy Analyst Evaluation'!$A$46:$E$120,3,0),""))&amp;""</f>
        <v/>
      </c>
      <c r="L151" s="233" t="str">
        <f>IFERROR(VLOOKUP($I151,'Institution Evaluation'!$A$55:$E$346,4,0),IFERROR(VLOOKUP($I151,'Privacy Analyst Evaluation'!$A$46:$E$120,4,0),""))&amp;""</f>
        <v/>
      </c>
      <c r="M151" s="233" t="str">
        <f>IFERROR(VLOOKUP($I151,'Institution Evaluation'!$A$55:$E$346,5,0),IFERROR(VLOOKUP($I151,'Privacy Analyst Evaluation'!$A$46:$E$120,5,0),""))&amp;""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2">
      <c r="A152" s="233" t="str">
        <f>IFERROR(IF($A151+1&gt;'(backend scoring)'!$T$335,"",$A151+1),"")</f>
        <v/>
      </c>
      <c r="B152" s="233" t="str">
        <f>_xlfn.XLOOKUP($A152,'(backend scoring)'!$V$2:$V$333,'(backend scoring)'!$A$2:$A$333,"")</f>
        <v/>
      </c>
      <c r="C152" s="233" t="str">
        <f>IFERROR(VLOOKUP($B152,'Institution Evaluation'!$A$55:$E$346,2,0),IFERROR(VLOOKUP($B152,'Privacy Analyst Evaluation'!$A$46:$E$120,2,0),""))&amp;""</f>
        <v/>
      </c>
      <c r="D152" s="233" t="str">
        <f>IFERROR(VLOOKUP($B152,'Institution Evaluation'!$A$55:$E$346,3,0),IFERROR(VLOOKUP($B152,'Privacy Analyst Evaluation'!$A$46:$E$120,3,0),""))&amp;""</f>
        <v/>
      </c>
      <c r="E152" s="233" t="str">
        <f>IFERROR(VLOOKUP($B152,'Institution Evaluation'!$A$55:$E$346,4,0),IFERROR(VLOOKUP($B152,'Privacy Analyst Evaluation'!$A$46:$E$120,4,0),""))&amp;""</f>
        <v/>
      </c>
      <c r="F152" s="233" t="str">
        <f>IFERROR(VLOOKUP($B152,'Institution Evaluation'!$A$55:$E$346,5,0),IFERROR(VLOOKUP($B152,'Privacy Analyst Evaluation'!$A$46:$E$120,5,0),""))&amp;""</f>
        <v/>
      </c>
      <c r="G152" s="234"/>
      <c r="H152" s="233" t="str">
        <f>IFERROR(IF($H151+1&gt;'(backend scoring)'!$Q$335,"",$H151+1),"")</f>
        <v/>
      </c>
      <c r="I152" s="233" t="str">
        <f>_xlfn.XLOOKUP($H152,'(backend scoring)'!$S$2:$S$333,'(backend scoring)'!$A$2:$A$333,"")</f>
        <v/>
      </c>
      <c r="J152" s="233" t="str">
        <f>IFERROR(VLOOKUP($I152,'Institution Evaluation'!$A$55:$E$346,2,0),IFERROR(VLOOKUP($I152,'Privacy Analyst Evaluation'!$A$46:$E$120,2,0),""))</f>
        <v/>
      </c>
      <c r="K152" s="233" t="str">
        <f>IFERROR(VLOOKUP($I152,'Institution Evaluation'!$A$55:$E$346,3,0),IFERROR(VLOOKUP($I152,'Privacy Analyst Evaluation'!$A$46:$E$120,3,0),""))&amp;""</f>
        <v/>
      </c>
      <c r="L152" s="233" t="str">
        <f>IFERROR(VLOOKUP($I152,'Institution Evaluation'!$A$55:$E$346,4,0),IFERROR(VLOOKUP($I152,'Privacy Analyst Evaluation'!$A$46:$E$120,4,0),""))&amp;""</f>
        <v/>
      </c>
      <c r="M152" s="233" t="str">
        <f>IFERROR(VLOOKUP($I152,'Institution Evaluation'!$A$55:$E$346,5,0),IFERROR(VLOOKUP($I152,'Privacy Analyst Evaluation'!$A$46:$E$120,5,0),""))&amp;""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2">
      <c r="A153" s="233" t="str">
        <f>IFERROR(IF($A152+1&gt;'(backend scoring)'!$T$335,"",$A152+1),"")</f>
        <v/>
      </c>
      <c r="B153" s="233" t="str">
        <f>_xlfn.XLOOKUP($A153,'(backend scoring)'!$V$2:$V$333,'(backend scoring)'!$A$2:$A$333,"")</f>
        <v/>
      </c>
      <c r="C153" s="233" t="str">
        <f>IFERROR(VLOOKUP($B153,'Institution Evaluation'!$A$55:$E$346,2,0),IFERROR(VLOOKUP($B153,'Privacy Analyst Evaluation'!$A$46:$E$120,2,0),""))&amp;""</f>
        <v/>
      </c>
      <c r="D153" s="233" t="str">
        <f>IFERROR(VLOOKUP($B153,'Institution Evaluation'!$A$55:$E$346,3,0),IFERROR(VLOOKUP($B153,'Privacy Analyst Evaluation'!$A$46:$E$120,3,0),""))&amp;""</f>
        <v/>
      </c>
      <c r="E153" s="233" t="str">
        <f>IFERROR(VLOOKUP($B153,'Institution Evaluation'!$A$55:$E$346,4,0),IFERROR(VLOOKUP($B153,'Privacy Analyst Evaluation'!$A$46:$E$120,4,0),""))&amp;""</f>
        <v/>
      </c>
      <c r="F153" s="233" t="str">
        <f>IFERROR(VLOOKUP($B153,'Institution Evaluation'!$A$55:$E$346,5,0),IFERROR(VLOOKUP($B153,'Privacy Analyst Evaluation'!$A$46:$E$120,5,0),""))&amp;""</f>
        <v/>
      </c>
      <c r="G153" s="234"/>
      <c r="H153" s="233" t="str">
        <f>IFERROR(IF($H152+1&gt;'(backend scoring)'!$Q$335,"",$H152+1),"")</f>
        <v/>
      </c>
      <c r="I153" s="233" t="str">
        <f>_xlfn.XLOOKUP($H153,'(backend scoring)'!$S$2:$S$333,'(backend scoring)'!$A$2:$A$333,"")</f>
        <v/>
      </c>
      <c r="J153" s="233" t="str">
        <f>IFERROR(VLOOKUP($I153,'Institution Evaluation'!$A$55:$E$346,2,0),IFERROR(VLOOKUP($I153,'Privacy Analyst Evaluation'!$A$46:$E$120,2,0),""))</f>
        <v/>
      </c>
      <c r="K153" s="233" t="str">
        <f>IFERROR(VLOOKUP($I153,'Institution Evaluation'!$A$55:$E$346,3,0),IFERROR(VLOOKUP($I153,'Privacy Analyst Evaluation'!$A$46:$E$120,3,0),""))&amp;""</f>
        <v/>
      </c>
      <c r="L153" s="233" t="str">
        <f>IFERROR(VLOOKUP($I153,'Institution Evaluation'!$A$55:$E$346,4,0),IFERROR(VLOOKUP($I153,'Privacy Analyst Evaluation'!$A$46:$E$120,4,0),""))&amp;""</f>
        <v/>
      </c>
      <c r="M153" s="233" t="str">
        <f>IFERROR(VLOOKUP($I153,'Institution Evaluation'!$A$55:$E$346,5,0),IFERROR(VLOOKUP($I153,'Privacy Analyst Evaluation'!$A$46:$E$120,5,0),""))&amp;""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2">
      <c r="A154" s="233" t="str">
        <f>IFERROR(IF($A153+1&gt;'(backend scoring)'!$T$335,"",$A153+1),"")</f>
        <v/>
      </c>
      <c r="B154" s="233" t="str">
        <f>_xlfn.XLOOKUP($A154,'(backend scoring)'!$V$2:$V$333,'(backend scoring)'!$A$2:$A$333,"")</f>
        <v/>
      </c>
      <c r="C154" s="233" t="str">
        <f>IFERROR(VLOOKUP($B154,'Institution Evaluation'!$A$55:$E$346,2,0),IFERROR(VLOOKUP($B154,'Privacy Analyst Evaluation'!$A$46:$E$120,2,0),""))&amp;""</f>
        <v/>
      </c>
      <c r="D154" s="233" t="str">
        <f>IFERROR(VLOOKUP($B154,'Institution Evaluation'!$A$55:$E$346,3,0),IFERROR(VLOOKUP($B154,'Privacy Analyst Evaluation'!$A$46:$E$120,3,0),""))&amp;""</f>
        <v/>
      </c>
      <c r="E154" s="233" t="str">
        <f>IFERROR(VLOOKUP($B154,'Institution Evaluation'!$A$55:$E$346,4,0),IFERROR(VLOOKUP($B154,'Privacy Analyst Evaluation'!$A$46:$E$120,4,0),""))&amp;""</f>
        <v/>
      </c>
      <c r="F154" s="233" t="str">
        <f>IFERROR(VLOOKUP($B154,'Institution Evaluation'!$A$55:$E$346,5,0),IFERROR(VLOOKUP($B154,'Privacy Analyst Evaluation'!$A$46:$E$120,5,0),""))&amp;""</f>
        <v/>
      </c>
      <c r="G154" s="234"/>
      <c r="H154" s="233" t="str">
        <f>IFERROR(IF($H153+1&gt;'(backend scoring)'!$Q$335,"",$H153+1),"")</f>
        <v/>
      </c>
      <c r="I154" s="233" t="str">
        <f>_xlfn.XLOOKUP($H154,'(backend scoring)'!$S$2:$S$333,'(backend scoring)'!$A$2:$A$333,"")</f>
        <v/>
      </c>
      <c r="J154" s="233" t="str">
        <f>IFERROR(VLOOKUP($I154,'Institution Evaluation'!$A$55:$E$346,2,0),IFERROR(VLOOKUP($I154,'Privacy Analyst Evaluation'!$A$46:$E$120,2,0),""))</f>
        <v/>
      </c>
      <c r="K154" s="233" t="str">
        <f>IFERROR(VLOOKUP($I154,'Institution Evaluation'!$A$55:$E$346,3,0),IFERROR(VLOOKUP($I154,'Privacy Analyst Evaluation'!$A$46:$E$120,3,0),""))&amp;""</f>
        <v/>
      </c>
      <c r="L154" s="233" t="str">
        <f>IFERROR(VLOOKUP($I154,'Institution Evaluation'!$A$55:$E$346,4,0),IFERROR(VLOOKUP($I154,'Privacy Analyst Evaluation'!$A$46:$E$120,4,0),""))&amp;""</f>
        <v/>
      </c>
      <c r="M154" s="233" t="str">
        <f>IFERROR(VLOOKUP($I154,'Institution Evaluation'!$A$55:$E$346,5,0),IFERROR(VLOOKUP($I154,'Privacy Analyst Evaluation'!$A$46:$E$120,5,0),""))&amp;""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2">
      <c r="A155" s="233" t="str">
        <f>IFERROR(IF($A154+1&gt;'(backend scoring)'!$T$335,"",$A154+1),"")</f>
        <v/>
      </c>
      <c r="B155" s="233" t="str">
        <f>_xlfn.XLOOKUP($A155,'(backend scoring)'!$V$2:$V$333,'(backend scoring)'!$A$2:$A$333,"")</f>
        <v/>
      </c>
      <c r="C155" s="233" t="str">
        <f>IFERROR(VLOOKUP($B155,'Institution Evaluation'!$A$55:$E$346,2,0),IFERROR(VLOOKUP($B155,'Privacy Analyst Evaluation'!$A$46:$E$120,2,0),""))&amp;""</f>
        <v/>
      </c>
      <c r="D155" s="233" t="str">
        <f>IFERROR(VLOOKUP($B155,'Institution Evaluation'!$A$55:$E$346,3,0),IFERROR(VLOOKUP($B155,'Privacy Analyst Evaluation'!$A$46:$E$120,3,0),""))&amp;""</f>
        <v/>
      </c>
      <c r="E155" s="233" t="str">
        <f>IFERROR(VLOOKUP($B155,'Institution Evaluation'!$A$55:$E$346,4,0),IFERROR(VLOOKUP($B155,'Privacy Analyst Evaluation'!$A$46:$E$120,4,0),""))&amp;""</f>
        <v/>
      </c>
      <c r="F155" s="233" t="str">
        <f>IFERROR(VLOOKUP($B155,'Institution Evaluation'!$A$55:$E$346,5,0),IFERROR(VLOOKUP($B155,'Privacy Analyst Evaluation'!$A$46:$E$120,5,0),""))&amp;""</f>
        <v/>
      </c>
      <c r="G155" s="234"/>
      <c r="H155" s="233" t="str">
        <f>IFERROR(IF($H154+1&gt;'(backend scoring)'!$Q$335,"",$H154+1),"")</f>
        <v/>
      </c>
      <c r="I155" s="233" t="str">
        <f>_xlfn.XLOOKUP($H155,'(backend scoring)'!$S$2:$S$333,'(backend scoring)'!$A$2:$A$333,"")</f>
        <v/>
      </c>
      <c r="J155" s="233" t="str">
        <f>IFERROR(VLOOKUP($I155,'Institution Evaluation'!$A$55:$E$346,2,0),IFERROR(VLOOKUP($I155,'Privacy Analyst Evaluation'!$A$46:$E$120,2,0),""))</f>
        <v/>
      </c>
      <c r="K155" s="233" t="str">
        <f>IFERROR(VLOOKUP($I155,'Institution Evaluation'!$A$55:$E$346,3,0),IFERROR(VLOOKUP($I155,'Privacy Analyst Evaluation'!$A$46:$E$120,3,0),""))&amp;""</f>
        <v/>
      </c>
      <c r="L155" s="233" t="str">
        <f>IFERROR(VLOOKUP($I155,'Institution Evaluation'!$A$55:$E$346,4,0),IFERROR(VLOOKUP($I155,'Privacy Analyst Evaluation'!$A$46:$E$120,4,0),""))&amp;""</f>
        <v/>
      </c>
      <c r="M155" s="233" t="str">
        <f>IFERROR(VLOOKUP($I155,'Institution Evaluation'!$A$55:$E$346,5,0),IFERROR(VLOOKUP($I155,'Privacy Analyst Evaluation'!$A$46:$E$120,5,0),""))&amp;""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2">
      <c r="A156" s="233" t="str">
        <f>IFERROR(IF($A155+1&gt;'(backend scoring)'!$T$335,"",$A155+1),"")</f>
        <v/>
      </c>
      <c r="B156" s="233" t="str">
        <f>_xlfn.XLOOKUP($A156,'(backend scoring)'!$V$2:$V$333,'(backend scoring)'!$A$2:$A$333,"")</f>
        <v/>
      </c>
      <c r="C156" s="233" t="str">
        <f>IFERROR(VLOOKUP($B156,'Institution Evaluation'!$A$55:$E$346,2,0),IFERROR(VLOOKUP($B156,'Privacy Analyst Evaluation'!$A$46:$E$120,2,0),""))&amp;""</f>
        <v/>
      </c>
      <c r="D156" s="233" t="str">
        <f>IFERROR(VLOOKUP($B156,'Institution Evaluation'!$A$55:$E$346,3,0),IFERROR(VLOOKUP($B156,'Privacy Analyst Evaluation'!$A$46:$E$120,3,0),""))&amp;""</f>
        <v/>
      </c>
      <c r="E156" s="233" t="str">
        <f>IFERROR(VLOOKUP($B156,'Institution Evaluation'!$A$55:$E$346,4,0),IFERROR(VLOOKUP($B156,'Privacy Analyst Evaluation'!$A$46:$E$120,4,0),""))&amp;""</f>
        <v/>
      </c>
      <c r="F156" s="233" t="str">
        <f>IFERROR(VLOOKUP($B156,'Institution Evaluation'!$A$55:$E$346,5,0),IFERROR(VLOOKUP($B156,'Privacy Analyst Evaluation'!$A$46:$E$120,5,0),""))&amp;""</f>
        <v/>
      </c>
      <c r="G156" s="234"/>
      <c r="H156" s="233" t="str">
        <f>IFERROR(IF($H155+1&gt;'(backend scoring)'!$Q$335,"",$H155+1),"")</f>
        <v/>
      </c>
      <c r="I156" s="233" t="str">
        <f>_xlfn.XLOOKUP($H156,'(backend scoring)'!$S$2:$S$333,'(backend scoring)'!$A$2:$A$333,"")</f>
        <v/>
      </c>
      <c r="J156" s="233" t="str">
        <f>IFERROR(VLOOKUP($I156,'Institution Evaluation'!$A$55:$E$346,2,0),IFERROR(VLOOKUP($I156,'Privacy Analyst Evaluation'!$A$46:$E$120,2,0),""))</f>
        <v/>
      </c>
      <c r="K156" s="233" t="str">
        <f>IFERROR(VLOOKUP($I156,'Institution Evaluation'!$A$55:$E$346,3,0),IFERROR(VLOOKUP($I156,'Privacy Analyst Evaluation'!$A$46:$E$120,3,0),""))&amp;""</f>
        <v/>
      </c>
      <c r="L156" s="233" t="str">
        <f>IFERROR(VLOOKUP($I156,'Institution Evaluation'!$A$55:$E$346,4,0),IFERROR(VLOOKUP($I156,'Privacy Analyst Evaluation'!$A$46:$E$120,4,0),""))&amp;""</f>
        <v/>
      </c>
      <c r="M156" s="233" t="str">
        <f>IFERROR(VLOOKUP($I156,'Institution Evaluation'!$A$55:$E$346,5,0),IFERROR(VLOOKUP($I156,'Privacy Analyst Evaluation'!$A$46:$E$120,5,0),""))&amp;""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2">
      <c r="A157" s="233" t="str">
        <f>IFERROR(IF($A156+1&gt;'(backend scoring)'!$T$335,"",$A156+1),"")</f>
        <v/>
      </c>
      <c r="B157" s="233" t="str">
        <f>_xlfn.XLOOKUP($A157,'(backend scoring)'!$V$2:$V$333,'(backend scoring)'!$A$2:$A$333,"")</f>
        <v/>
      </c>
      <c r="C157" s="233" t="str">
        <f>IFERROR(VLOOKUP($B157,'Institution Evaluation'!$A$55:$E$346,2,0),IFERROR(VLOOKUP($B157,'Privacy Analyst Evaluation'!$A$46:$E$120,2,0),""))&amp;""</f>
        <v/>
      </c>
      <c r="D157" s="233" t="str">
        <f>IFERROR(VLOOKUP($B157,'Institution Evaluation'!$A$55:$E$346,3,0),IFERROR(VLOOKUP($B157,'Privacy Analyst Evaluation'!$A$46:$E$120,3,0),""))&amp;""</f>
        <v/>
      </c>
      <c r="E157" s="233" t="str">
        <f>IFERROR(VLOOKUP($B157,'Institution Evaluation'!$A$55:$E$346,4,0),IFERROR(VLOOKUP($B157,'Privacy Analyst Evaluation'!$A$46:$E$120,4,0),""))&amp;""</f>
        <v/>
      </c>
      <c r="F157" s="233" t="str">
        <f>IFERROR(VLOOKUP($B157,'Institution Evaluation'!$A$55:$E$346,5,0),IFERROR(VLOOKUP($B157,'Privacy Analyst Evaluation'!$A$46:$E$120,5,0),""))&amp;""</f>
        <v/>
      </c>
      <c r="G157" s="234"/>
      <c r="H157" s="233" t="str">
        <f>IFERROR(IF($H156+1&gt;'(backend scoring)'!$Q$335,"",$H156+1),"")</f>
        <v/>
      </c>
      <c r="I157" s="233" t="str">
        <f>_xlfn.XLOOKUP($H157,'(backend scoring)'!$S$2:$S$333,'(backend scoring)'!$A$2:$A$333,"")</f>
        <v/>
      </c>
      <c r="J157" s="233" t="str">
        <f>IFERROR(VLOOKUP($I157,'Institution Evaluation'!$A$55:$E$346,2,0),IFERROR(VLOOKUP($I157,'Privacy Analyst Evaluation'!$A$46:$E$120,2,0),""))</f>
        <v/>
      </c>
      <c r="K157" s="233" t="str">
        <f>IFERROR(VLOOKUP($I157,'Institution Evaluation'!$A$55:$E$346,3,0),IFERROR(VLOOKUP($I157,'Privacy Analyst Evaluation'!$A$46:$E$120,3,0),""))&amp;""</f>
        <v/>
      </c>
      <c r="L157" s="233" t="str">
        <f>IFERROR(VLOOKUP($I157,'Institution Evaluation'!$A$55:$E$346,4,0),IFERROR(VLOOKUP($I157,'Privacy Analyst Evaluation'!$A$46:$E$120,4,0),""))&amp;""</f>
        <v/>
      </c>
      <c r="M157" s="233" t="str">
        <f>IFERROR(VLOOKUP($I157,'Institution Evaluation'!$A$55:$E$346,5,0),IFERROR(VLOOKUP($I157,'Privacy Analyst Evaluation'!$A$46:$E$120,5,0),""))&amp;""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2">
      <c r="A158" s="233" t="str">
        <f>IFERROR(IF($A157+1&gt;'(backend scoring)'!$T$335,"",$A157+1),"")</f>
        <v/>
      </c>
      <c r="B158" s="233" t="str">
        <f>_xlfn.XLOOKUP($A158,'(backend scoring)'!$V$2:$V$333,'(backend scoring)'!$A$2:$A$333,"")</f>
        <v/>
      </c>
      <c r="C158" s="233" t="str">
        <f>IFERROR(VLOOKUP($B158,'Institution Evaluation'!$A$55:$E$346,2,0),IFERROR(VLOOKUP($B158,'Privacy Analyst Evaluation'!$A$46:$E$120,2,0),""))&amp;""</f>
        <v/>
      </c>
      <c r="D158" s="233" t="str">
        <f>IFERROR(VLOOKUP($B158,'Institution Evaluation'!$A$55:$E$346,3,0),IFERROR(VLOOKUP($B158,'Privacy Analyst Evaluation'!$A$46:$E$120,3,0),""))&amp;""</f>
        <v/>
      </c>
      <c r="E158" s="233" t="str">
        <f>IFERROR(VLOOKUP($B158,'Institution Evaluation'!$A$55:$E$346,4,0),IFERROR(VLOOKUP($B158,'Privacy Analyst Evaluation'!$A$46:$E$120,4,0),""))&amp;""</f>
        <v/>
      </c>
      <c r="F158" s="233" t="str">
        <f>IFERROR(VLOOKUP($B158,'Institution Evaluation'!$A$55:$E$346,5,0),IFERROR(VLOOKUP($B158,'Privacy Analyst Evaluation'!$A$46:$E$120,5,0),""))&amp;""</f>
        <v/>
      </c>
      <c r="G158" s="234"/>
      <c r="H158" s="233" t="str">
        <f>IFERROR(IF($H157+1&gt;'(backend scoring)'!$Q$335,"",$H157+1),"")</f>
        <v/>
      </c>
      <c r="I158" s="233" t="str">
        <f>_xlfn.XLOOKUP($H158,'(backend scoring)'!$S$2:$S$333,'(backend scoring)'!$A$2:$A$333,"")</f>
        <v/>
      </c>
      <c r="J158" s="233" t="str">
        <f>IFERROR(VLOOKUP($I158,'Institution Evaluation'!$A$55:$E$346,2,0),IFERROR(VLOOKUP($I158,'Privacy Analyst Evaluation'!$A$46:$E$120,2,0),""))</f>
        <v/>
      </c>
      <c r="K158" s="233" t="str">
        <f>IFERROR(VLOOKUP($I158,'Institution Evaluation'!$A$55:$E$346,3,0),IFERROR(VLOOKUP($I158,'Privacy Analyst Evaluation'!$A$46:$E$120,3,0),""))&amp;""</f>
        <v/>
      </c>
      <c r="L158" s="233" t="str">
        <f>IFERROR(VLOOKUP($I158,'Institution Evaluation'!$A$55:$E$346,4,0),IFERROR(VLOOKUP($I158,'Privacy Analyst Evaluation'!$A$46:$E$120,4,0),""))&amp;""</f>
        <v/>
      </c>
      <c r="M158" s="233" t="str">
        <f>IFERROR(VLOOKUP($I158,'Institution Evaluation'!$A$55:$E$346,5,0),IFERROR(VLOOKUP($I158,'Privacy Analyst Evaluation'!$A$46:$E$120,5,0),""))&amp;""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2">
      <c r="A159" s="233" t="str">
        <f>IFERROR(IF($A158+1&gt;'(backend scoring)'!$T$335,"",$A158+1),"")</f>
        <v/>
      </c>
      <c r="B159" s="233" t="str">
        <f>_xlfn.XLOOKUP($A159,'(backend scoring)'!$V$2:$V$333,'(backend scoring)'!$A$2:$A$333,"")</f>
        <v/>
      </c>
      <c r="C159" s="233" t="str">
        <f>IFERROR(VLOOKUP($B159,'Institution Evaluation'!$A$55:$E$346,2,0),IFERROR(VLOOKUP($B159,'Privacy Analyst Evaluation'!$A$46:$E$120,2,0),""))&amp;""</f>
        <v/>
      </c>
      <c r="D159" s="233" t="str">
        <f>IFERROR(VLOOKUP($B159,'Institution Evaluation'!$A$55:$E$346,3,0),IFERROR(VLOOKUP($B159,'Privacy Analyst Evaluation'!$A$46:$E$120,3,0),""))&amp;""</f>
        <v/>
      </c>
      <c r="E159" s="233" t="str">
        <f>IFERROR(VLOOKUP($B159,'Institution Evaluation'!$A$55:$E$346,4,0),IFERROR(VLOOKUP($B159,'Privacy Analyst Evaluation'!$A$46:$E$120,4,0),""))&amp;""</f>
        <v/>
      </c>
      <c r="F159" s="233" t="str">
        <f>IFERROR(VLOOKUP($B159,'Institution Evaluation'!$A$55:$E$346,5,0),IFERROR(VLOOKUP($B159,'Privacy Analyst Evaluation'!$A$46:$E$120,5,0),""))&amp;""</f>
        <v/>
      </c>
      <c r="G159" s="234"/>
      <c r="H159" s="233" t="str">
        <f>IFERROR(IF($H158+1&gt;'(backend scoring)'!$Q$335,"",$H158+1),"")</f>
        <v/>
      </c>
      <c r="I159" s="233" t="str">
        <f>_xlfn.XLOOKUP($H159,'(backend scoring)'!$S$2:$S$333,'(backend scoring)'!$A$2:$A$333,"")</f>
        <v/>
      </c>
      <c r="J159" s="233" t="str">
        <f>IFERROR(VLOOKUP($I159,'Institution Evaluation'!$A$55:$E$346,2,0),IFERROR(VLOOKUP($I159,'Privacy Analyst Evaluation'!$A$46:$E$120,2,0),""))</f>
        <v/>
      </c>
      <c r="K159" s="233" t="str">
        <f>IFERROR(VLOOKUP($I159,'Institution Evaluation'!$A$55:$E$346,3,0),IFERROR(VLOOKUP($I159,'Privacy Analyst Evaluation'!$A$46:$E$120,3,0),""))&amp;""</f>
        <v/>
      </c>
      <c r="L159" s="233" t="str">
        <f>IFERROR(VLOOKUP($I159,'Institution Evaluation'!$A$55:$E$346,4,0),IFERROR(VLOOKUP($I159,'Privacy Analyst Evaluation'!$A$46:$E$120,4,0),""))&amp;""</f>
        <v/>
      </c>
      <c r="M159" s="233" t="str">
        <f>IFERROR(VLOOKUP($I159,'Institution Evaluation'!$A$55:$E$346,5,0),IFERROR(VLOOKUP($I159,'Privacy Analyst Evaluation'!$A$46:$E$120,5,0),""))&amp;""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2">
      <c r="A160" s="233" t="str">
        <f>IFERROR(IF($A159+1&gt;'(backend scoring)'!$T$335,"",$A159+1),"")</f>
        <v/>
      </c>
      <c r="B160" s="233" t="str">
        <f>_xlfn.XLOOKUP($A160,'(backend scoring)'!$V$2:$V$333,'(backend scoring)'!$A$2:$A$333,"")</f>
        <v/>
      </c>
      <c r="C160" s="233" t="str">
        <f>IFERROR(VLOOKUP($B160,'Institution Evaluation'!$A$55:$E$346,2,0),IFERROR(VLOOKUP($B160,'Privacy Analyst Evaluation'!$A$46:$E$120,2,0),""))&amp;""</f>
        <v/>
      </c>
      <c r="D160" s="233" t="str">
        <f>IFERROR(VLOOKUP($B160,'Institution Evaluation'!$A$55:$E$346,3,0),IFERROR(VLOOKUP($B160,'Privacy Analyst Evaluation'!$A$46:$E$120,3,0),""))&amp;""</f>
        <v/>
      </c>
      <c r="E160" s="233" t="str">
        <f>IFERROR(VLOOKUP($B160,'Institution Evaluation'!$A$55:$E$346,4,0),IFERROR(VLOOKUP($B160,'Privacy Analyst Evaluation'!$A$46:$E$120,4,0),""))&amp;""</f>
        <v/>
      </c>
      <c r="F160" s="233" t="str">
        <f>IFERROR(VLOOKUP($B160,'Institution Evaluation'!$A$55:$E$346,5,0),IFERROR(VLOOKUP($B160,'Privacy Analyst Evaluation'!$A$46:$E$120,5,0),""))&amp;""</f>
        <v/>
      </c>
      <c r="G160" s="234"/>
      <c r="H160" s="233" t="str">
        <f>IFERROR(IF($H159+1&gt;'(backend scoring)'!$Q$335,"",$H159+1),"")</f>
        <v/>
      </c>
      <c r="I160" s="233" t="str">
        <f>_xlfn.XLOOKUP($H160,'(backend scoring)'!$S$2:$S$333,'(backend scoring)'!$A$2:$A$333,"")</f>
        <v/>
      </c>
      <c r="J160" s="233" t="str">
        <f>IFERROR(VLOOKUP($I160,'Institution Evaluation'!$A$55:$E$346,2,0),IFERROR(VLOOKUP($I160,'Privacy Analyst Evaluation'!$A$46:$E$120,2,0),""))</f>
        <v/>
      </c>
      <c r="K160" s="233" t="str">
        <f>IFERROR(VLOOKUP($I160,'Institution Evaluation'!$A$55:$E$346,3,0),IFERROR(VLOOKUP($I160,'Privacy Analyst Evaluation'!$A$46:$E$120,3,0),""))&amp;""</f>
        <v/>
      </c>
      <c r="L160" s="233" t="str">
        <f>IFERROR(VLOOKUP($I160,'Institution Evaluation'!$A$55:$E$346,4,0),IFERROR(VLOOKUP($I160,'Privacy Analyst Evaluation'!$A$46:$E$120,4,0),""))&amp;""</f>
        <v/>
      </c>
      <c r="M160" s="233" t="str">
        <f>IFERROR(VLOOKUP($I160,'Institution Evaluation'!$A$55:$E$346,5,0),IFERROR(VLOOKUP($I160,'Privacy Analyst Evaluation'!$A$46:$E$120,5,0),""))&amp;""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2">
      <c r="A161" s="233" t="str">
        <f>IFERROR(IF($A160+1&gt;'(backend scoring)'!$T$335,"",$A160+1),"")</f>
        <v/>
      </c>
      <c r="B161" s="233" t="str">
        <f>_xlfn.XLOOKUP($A161,'(backend scoring)'!$V$2:$V$333,'(backend scoring)'!$A$2:$A$333,"")</f>
        <v/>
      </c>
      <c r="C161" s="233" t="str">
        <f>IFERROR(VLOOKUP($B161,'Institution Evaluation'!$A$55:$E$346,2,0),IFERROR(VLOOKUP($B161,'Privacy Analyst Evaluation'!$A$46:$E$120,2,0),""))&amp;""</f>
        <v/>
      </c>
      <c r="D161" s="233" t="str">
        <f>IFERROR(VLOOKUP($B161,'Institution Evaluation'!$A$55:$E$346,3,0),IFERROR(VLOOKUP($B161,'Privacy Analyst Evaluation'!$A$46:$E$120,3,0),""))&amp;""</f>
        <v/>
      </c>
      <c r="E161" s="233" t="str">
        <f>IFERROR(VLOOKUP($B161,'Institution Evaluation'!$A$55:$E$346,4,0),IFERROR(VLOOKUP($B161,'Privacy Analyst Evaluation'!$A$46:$E$120,4,0),""))&amp;""</f>
        <v/>
      </c>
      <c r="F161" s="233" t="str">
        <f>IFERROR(VLOOKUP($B161,'Institution Evaluation'!$A$55:$E$346,5,0),IFERROR(VLOOKUP($B161,'Privacy Analyst Evaluation'!$A$46:$E$120,5,0),""))&amp;""</f>
        <v/>
      </c>
      <c r="G161" s="234"/>
      <c r="H161" s="233" t="str">
        <f>IFERROR(IF($H160+1&gt;'(backend scoring)'!$Q$335,"",$H160+1),"")</f>
        <v/>
      </c>
      <c r="I161" s="233" t="str">
        <f>_xlfn.XLOOKUP($H161,'(backend scoring)'!$S$2:$S$333,'(backend scoring)'!$A$2:$A$333,"")</f>
        <v/>
      </c>
      <c r="J161" s="233" t="str">
        <f>IFERROR(VLOOKUP($I161,'Institution Evaluation'!$A$55:$E$346,2,0),IFERROR(VLOOKUP($I161,'Privacy Analyst Evaluation'!$A$46:$E$120,2,0),""))</f>
        <v/>
      </c>
      <c r="K161" s="233" t="str">
        <f>IFERROR(VLOOKUP($I161,'Institution Evaluation'!$A$55:$E$346,3,0),IFERROR(VLOOKUP($I161,'Privacy Analyst Evaluation'!$A$46:$E$120,3,0),""))&amp;""</f>
        <v/>
      </c>
      <c r="L161" s="233" t="str">
        <f>IFERROR(VLOOKUP($I161,'Institution Evaluation'!$A$55:$E$346,4,0),IFERROR(VLOOKUP($I161,'Privacy Analyst Evaluation'!$A$46:$E$120,4,0),""))&amp;""</f>
        <v/>
      </c>
      <c r="M161" s="233" t="str">
        <f>IFERROR(VLOOKUP($I161,'Institution Evaluation'!$A$55:$E$346,5,0),IFERROR(VLOOKUP($I161,'Privacy Analyst Evaluation'!$A$46:$E$120,5,0),""))&amp;""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2">
      <c r="A162" s="233" t="str">
        <f>IFERROR(IF($A161+1&gt;'(backend scoring)'!$T$335,"",$A161+1),"")</f>
        <v/>
      </c>
      <c r="B162" s="233" t="str">
        <f>_xlfn.XLOOKUP($A162,'(backend scoring)'!$V$2:$V$333,'(backend scoring)'!$A$2:$A$333,"")</f>
        <v/>
      </c>
      <c r="C162" s="233" t="str">
        <f>IFERROR(VLOOKUP($B162,'Institution Evaluation'!$A$55:$E$346,2,0),IFERROR(VLOOKUP($B162,'Privacy Analyst Evaluation'!$A$46:$E$120,2,0),""))&amp;""</f>
        <v/>
      </c>
      <c r="D162" s="233" t="str">
        <f>IFERROR(VLOOKUP($B162,'Institution Evaluation'!$A$55:$E$346,3,0),IFERROR(VLOOKUP($B162,'Privacy Analyst Evaluation'!$A$46:$E$120,3,0),""))&amp;""</f>
        <v/>
      </c>
      <c r="E162" s="233" t="str">
        <f>IFERROR(VLOOKUP($B162,'Institution Evaluation'!$A$55:$E$346,4,0),IFERROR(VLOOKUP($B162,'Privacy Analyst Evaluation'!$A$46:$E$120,4,0),""))&amp;""</f>
        <v/>
      </c>
      <c r="F162" s="233" t="str">
        <f>IFERROR(VLOOKUP($B162,'Institution Evaluation'!$A$55:$E$346,5,0),IFERROR(VLOOKUP($B162,'Privacy Analyst Evaluation'!$A$46:$E$120,5,0),""))&amp;""</f>
        <v/>
      </c>
      <c r="G162" s="234"/>
      <c r="H162" s="233" t="str">
        <f>IFERROR(IF($H161+1&gt;'(backend scoring)'!$Q$335,"",$H161+1),"")</f>
        <v/>
      </c>
      <c r="I162" s="233" t="str">
        <f>_xlfn.XLOOKUP($H162,'(backend scoring)'!$S$2:$S$333,'(backend scoring)'!$A$2:$A$333,"")</f>
        <v/>
      </c>
      <c r="J162" s="233" t="str">
        <f>IFERROR(VLOOKUP($I162,'Institution Evaluation'!$A$55:$E$346,2,0),IFERROR(VLOOKUP($I162,'Privacy Analyst Evaluation'!$A$46:$E$120,2,0),""))</f>
        <v/>
      </c>
      <c r="K162" s="233" t="str">
        <f>IFERROR(VLOOKUP($I162,'Institution Evaluation'!$A$55:$E$346,3,0),IFERROR(VLOOKUP($I162,'Privacy Analyst Evaluation'!$A$46:$E$120,3,0),""))&amp;""</f>
        <v/>
      </c>
      <c r="L162" s="233" t="str">
        <f>IFERROR(VLOOKUP($I162,'Institution Evaluation'!$A$55:$E$346,4,0),IFERROR(VLOOKUP($I162,'Privacy Analyst Evaluation'!$A$46:$E$120,4,0),""))&amp;""</f>
        <v/>
      </c>
      <c r="M162" s="233" t="str">
        <f>IFERROR(VLOOKUP($I162,'Institution Evaluation'!$A$55:$E$346,5,0),IFERROR(VLOOKUP($I162,'Privacy Analyst Evaluation'!$A$46:$E$120,5,0),""))&amp;""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2">
      <c r="A163" s="233" t="str">
        <f>IFERROR(IF($A162+1&gt;'(backend scoring)'!$T$335,"",$A162+1),"")</f>
        <v/>
      </c>
      <c r="B163" s="233" t="str">
        <f>_xlfn.XLOOKUP($A163,'(backend scoring)'!$V$2:$V$333,'(backend scoring)'!$A$2:$A$333,"")</f>
        <v/>
      </c>
      <c r="C163" s="233" t="str">
        <f>IFERROR(VLOOKUP($B163,'Institution Evaluation'!$A$55:$E$346,2,0),IFERROR(VLOOKUP($B163,'Privacy Analyst Evaluation'!$A$46:$E$120,2,0),""))&amp;""</f>
        <v/>
      </c>
      <c r="D163" s="233" t="str">
        <f>IFERROR(VLOOKUP($B163,'Institution Evaluation'!$A$55:$E$346,3,0),IFERROR(VLOOKUP($B163,'Privacy Analyst Evaluation'!$A$46:$E$120,3,0),""))&amp;""</f>
        <v/>
      </c>
      <c r="E163" s="233" t="str">
        <f>IFERROR(VLOOKUP($B163,'Institution Evaluation'!$A$55:$E$346,4,0),IFERROR(VLOOKUP($B163,'Privacy Analyst Evaluation'!$A$46:$E$120,4,0),""))&amp;""</f>
        <v/>
      </c>
      <c r="F163" s="233" t="str">
        <f>IFERROR(VLOOKUP($B163,'Institution Evaluation'!$A$55:$E$346,5,0),IFERROR(VLOOKUP($B163,'Privacy Analyst Evaluation'!$A$46:$E$120,5,0),""))&amp;""</f>
        <v/>
      </c>
      <c r="G163" s="234"/>
      <c r="H163" s="233" t="str">
        <f>IFERROR(IF($H162+1&gt;'(backend scoring)'!$Q$335,"",$H162+1),"")</f>
        <v/>
      </c>
      <c r="I163" s="233" t="str">
        <f>_xlfn.XLOOKUP($H163,'(backend scoring)'!$S$2:$S$333,'(backend scoring)'!$A$2:$A$333,"")</f>
        <v/>
      </c>
      <c r="J163" s="233" t="str">
        <f>IFERROR(VLOOKUP($I163,'Institution Evaluation'!$A$55:$E$346,2,0),IFERROR(VLOOKUP($I163,'Privacy Analyst Evaluation'!$A$46:$E$120,2,0),""))</f>
        <v/>
      </c>
      <c r="K163" s="233" t="str">
        <f>IFERROR(VLOOKUP($I163,'Institution Evaluation'!$A$55:$E$346,3,0),IFERROR(VLOOKUP($I163,'Privacy Analyst Evaluation'!$A$46:$E$120,3,0),""))&amp;""</f>
        <v/>
      </c>
      <c r="L163" s="233" t="str">
        <f>IFERROR(VLOOKUP($I163,'Institution Evaluation'!$A$55:$E$346,4,0),IFERROR(VLOOKUP($I163,'Privacy Analyst Evaluation'!$A$46:$E$120,4,0),""))&amp;""</f>
        <v/>
      </c>
      <c r="M163" s="233" t="str">
        <f>IFERROR(VLOOKUP($I163,'Institution Evaluation'!$A$55:$E$346,5,0),IFERROR(VLOOKUP($I163,'Privacy Analyst Evaluation'!$A$46:$E$120,5,0),""))&amp;""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2">
      <c r="A164" s="233" t="str">
        <f>IFERROR(IF($A163+1&gt;'(backend scoring)'!$T$335,"",$A163+1),"")</f>
        <v/>
      </c>
      <c r="B164" s="233" t="str">
        <f>_xlfn.XLOOKUP($A164,'(backend scoring)'!$V$2:$V$333,'(backend scoring)'!$A$2:$A$333,"")</f>
        <v/>
      </c>
      <c r="C164" s="233" t="str">
        <f>IFERROR(VLOOKUP($B164,'Institution Evaluation'!$A$55:$E$346,2,0),IFERROR(VLOOKUP($B164,'Privacy Analyst Evaluation'!$A$46:$E$120,2,0),""))&amp;""</f>
        <v/>
      </c>
      <c r="D164" s="233" t="str">
        <f>IFERROR(VLOOKUP($B164,'Institution Evaluation'!$A$55:$E$346,3,0),IFERROR(VLOOKUP($B164,'Privacy Analyst Evaluation'!$A$46:$E$120,3,0),""))&amp;""</f>
        <v/>
      </c>
      <c r="E164" s="233" t="str">
        <f>IFERROR(VLOOKUP($B164,'Institution Evaluation'!$A$55:$E$346,4,0),IFERROR(VLOOKUP($B164,'Privacy Analyst Evaluation'!$A$46:$E$120,4,0),""))&amp;""</f>
        <v/>
      </c>
      <c r="F164" s="233" t="str">
        <f>IFERROR(VLOOKUP($B164,'Institution Evaluation'!$A$55:$E$346,5,0),IFERROR(VLOOKUP($B164,'Privacy Analyst Evaluation'!$A$46:$E$120,5,0),""))&amp;""</f>
        <v/>
      </c>
      <c r="G164" s="234"/>
      <c r="H164" s="233" t="str">
        <f>IFERROR(IF($H163+1&gt;'(backend scoring)'!$Q$335,"",$H163+1),"")</f>
        <v/>
      </c>
      <c r="I164" s="233" t="str">
        <f>_xlfn.XLOOKUP($H164,'(backend scoring)'!$S$2:$S$333,'(backend scoring)'!$A$2:$A$333,"")</f>
        <v/>
      </c>
      <c r="J164" s="233" t="str">
        <f>IFERROR(VLOOKUP($I164,'Institution Evaluation'!$A$55:$E$346,2,0),IFERROR(VLOOKUP($I164,'Privacy Analyst Evaluation'!$A$46:$E$120,2,0),""))</f>
        <v/>
      </c>
      <c r="K164" s="233" t="str">
        <f>IFERROR(VLOOKUP($I164,'Institution Evaluation'!$A$55:$E$346,3,0),IFERROR(VLOOKUP($I164,'Privacy Analyst Evaluation'!$A$46:$E$120,3,0),""))&amp;""</f>
        <v/>
      </c>
      <c r="L164" s="233" t="str">
        <f>IFERROR(VLOOKUP($I164,'Institution Evaluation'!$A$55:$E$346,4,0),IFERROR(VLOOKUP($I164,'Privacy Analyst Evaluation'!$A$46:$E$120,4,0),""))&amp;""</f>
        <v/>
      </c>
      <c r="M164" s="233" t="str">
        <f>IFERROR(VLOOKUP($I164,'Institution Evaluation'!$A$55:$E$346,5,0),IFERROR(VLOOKUP($I164,'Privacy Analyst Evaluation'!$A$46:$E$120,5,0),""))&amp;""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2">
      <c r="A165" s="233" t="str">
        <f>IFERROR(IF($A164+1&gt;'(backend scoring)'!$T$335,"",$A164+1),"")</f>
        <v/>
      </c>
      <c r="B165" s="233" t="str">
        <f>_xlfn.XLOOKUP($A165,'(backend scoring)'!$V$2:$V$333,'(backend scoring)'!$A$2:$A$333,"")</f>
        <v/>
      </c>
      <c r="C165" s="233" t="str">
        <f>IFERROR(VLOOKUP($B165,'Institution Evaluation'!$A$55:$E$346,2,0),IFERROR(VLOOKUP($B165,'Privacy Analyst Evaluation'!$A$46:$E$120,2,0),""))&amp;""</f>
        <v/>
      </c>
      <c r="D165" s="233" t="str">
        <f>IFERROR(VLOOKUP($B165,'Institution Evaluation'!$A$55:$E$346,3,0),IFERROR(VLOOKUP($B165,'Privacy Analyst Evaluation'!$A$46:$E$120,3,0),""))&amp;""</f>
        <v/>
      </c>
      <c r="E165" s="233" t="str">
        <f>IFERROR(VLOOKUP($B165,'Institution Evaluation'!$A$55:$E$346,4,0),IFERROR(VLOOKUP($B165,'Privacy Analyst Evaluation'!$A$46:$E$120,4,0),""))&amp;""</f>
        <v/>
      </c>
      <c r="F165" s="233" t="str">
        <f>IFERROR(VLOOKUP($B165,'Institution Evaluation'!$A$55:$E$346,5,0),IFERROR(VLOOKUP($B165,'Privacy Analyst Evaluation'!$A$46:$E$120,5,0),""))&amp;""</f>
        <v/>
      </c>
      <c r="G165" s="234"/>
      <c r="H165" s="233" t="str">
        <f>IFERROR(IF($H164+1&gt;'(backend scoring)'!$Q$335,"",$H164+1),"")</f>
        <v/>
      </c>
      <c r="I165" s="233" t="str">
        <f>_xlfn.XLOOKUP($H165,'(backend scoring)'!$S$2:$S$333,'(backend scoring)'!$A$2:$A$333,"")</f>
        <v/>
      </c>
      <c r="J165" s="233" t="str">
        <f>IFERROR(VLOOKUP($I165,'Institution Evaluation'!$A$55:$E$346,2,0),IFERROR(VLOOKUP($I165,'Privacy Analyst Evaluation'!$A$46:$E$120,2,0),""))</f>
        <v/>
      </c>
      <c r="K165" s="233" t="str">
        <f>IFERROR(VLOOKUP($I165,'Institution Evaluation'!$A$55:$E$346,3,0),IFERROR(VLOOKUP($I165,'Privacy Analyst Evaluation'!$A$46:$E$120,3,0),""))&amp;""</f>
        <v/>
      </c>
      <c r="L165" s="233" t="str">
        <f>IFERROR(VLOOKUP($I165,'Institution Evaluation'!$A$55:$E$346,4,0),IFERROR(VLOOKUP($I165,'Privacy Analyst Evaluation'!$A$46:$E$120,4,0),""))&amp;""</f>
        <v/>
      </c>
      <c r="M165" s="233" t="str">
        <f>IFERROR(VLOOKUP($I165,'Institution Evaluation'!$A$55:$E$346,5,0),IFERROR(VLOOKUP($I165,'Privacy Analyst Evaluation'!$A$46:$E$120,5,0),""))&amp;""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2">
      <c r="A166" s="233" t="str">
        <f>IFERROR(IF($A165+1&gt;'(backend scoring)'!$T$335,"",$A165+1),"")</f>
        <v/>
      </c>
      <c r="B166" s="233" t="str">
        <f>_xlfn.XLOOKUP($A166,'(backend scoring)'!$V$2:$V$333,'(backend scoring)'!$A$2:$A$333,"")</f>
        <v/>
      </c>
      <c r="C166" s="233" t="str">
        <f>IFERROR(VLOOKUP($B166,'Institution Evaluation'!$A$55:$E$346,2,0),IFERROR(VLOOKUP($B166,'Privacy Analyst Evaluation'!$A$46:$E$120,2,0),""))&amp;""</f>
        <v/>
      </c>
      <c r="D166" s="233" t="str">
        <f>IFERROR(VLOOKUP($B166,'Institution Evaluation'!$A$55:$E$346,3,0),IFERROR(VLOOKUP($B166,'Privacy Analyst Evaluation'!$A$46:$E$120,3,0),""))&amp;""</f>
        <v/>
      </c>
      <c r="E166" s="233" t="str">
        <f>IFERROR(VLOOKUP($B166,'Institution Evaluation'!$A$55:$E$346,4,0),IFERROR(VLOOKUP($B166,'Privacy Analyst Evaluation'!$A$46:$E$120,4,0),""))&amp;""</f>
        <v/>
      </c>
      <c r="F166" s="233" t="str">
        <f>IFERROR(VLOOKUP($B166,'Institution Evaluation'!$A$55:$E$346,5,0),IFERROR(VLOOKUP($B166,'Privacy Analyst Evaluation'!$A$46:$E$120,5,0),""))&amp;""</f>
        <v/>
      </c>
      <c r="G166" s="234"/>
      <c r="H166" s="233" t="str">
        <f>IFERROR(IF($H165+1&gt;'(backend scoring)'!$Q$335,"",$H165+1),"")</f>
        <v/>
      </c>
      <c r="I166" s="233" t="str">
        <f>_xlfn.XLOOKUP($H166,'(backend scoring)'!$S$2:$S$333,'(backend scoring)'!$A$2:$A$333,"")</f>
        <v/>
      </c>
      <c r="J166" s="233" t="str">
        <f>IFERROR(VLOOKUP($I166,'Institution Evaluation'!$A$55:$E$346,2,0),IFERROR(VLOOKUP($I166,'Privacy Analyst Evaluation'!$A$46:$E$120,2,0),""))</f>
        <v/>
      </c>
      <c r="K166" s="233" t="str">
        <f>IFERROR(VLOOKUP($I166,'Institution Evaluation'!$A$55:$E$346,3,0),IFERROR(VLOOKUP($I166,'Privacy Analyst Evaluation'!$A$46:$E$120,3,0),""))&amp;""</f>
        <v/>
      </c>
      <c r="L166" s="233" t="str">
        <f>IFERROR(VLOOKUP($I166,'Institution Evaluation'!$A$55:$E$346,4,0),IFERROR(VLOOKUP($I166,'Privacy Analyst Evaluation'!$A$46:$E$120,4,0),""))&amp;""</f>
        <v/>
      </c>
      <c r="M166" s="233" t="str">
        <f>IFERROR(VLOOKUP($I166,'Institution Evaluation'!$A$55:$E$346,5,0),IFERROR(VLOOKUP($I166,'Privacy Analyst Evaluation'!$A$46:$E$120,5,0),""))&amp;""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2">
      <c r="A167" s="233" t="str">
        <f>IFERROR(IF($A166+1&gt;'(backend scoring)'!$T$335,"",$A166+1),"")</f>
        <v/>
      </c>
      <c r="B167" s="233" t="str">
        <f>_xlfn.XLOOKUP($A167,'(backend scoring)'!$V$2:$V$333,'(backend scoring)'!$A$2:$A$333,"")</f>
        <v/>
      </c>
      <c r="C167" s="233" t="str">
        <f>IFERROR(VLOOKUP($B167,'Institution Evaluation'!$A$55:$E$346,2,0),IFERROR(VLOOKUP($B167,'Privacy Analyst Evaluation'!$A$46:$E$120,2,0),""))&amp;""</f>
        <v/>
      </c>
      <c r="D167" s="233" t="str">
        <f>IFERROR(VLOOKUP($B167,'Institution Evaluation'!$A$55:$E$346,3,0),IFERROR(VLOOKUP($B167,'Privacy Analyst Evaluation'!$A$46:$E$120,3,0),""))&amp;""</f>
        <v/>
      </c>
      <c r="E167" s="233" t="str">
        <f>IFERROR(VLOOKUP($B167,'Institution Evaluation'!$A$55:$E$346,4,0),IFERROR(VLOOKUP($B167,'Privacy Analyst Evaluation'!$A$46:$E$120,4,0),""))&amp;""</f>
        <v/>
      </c>
      <c r="F167" s="233" t="str">
        <f>IFERROR(VLOOKUP($B167,'Institution Evaluation'!$A$55:$E$346,5,0),IFERROR(VLOOKUP($B167,'Privacy Analyst Evaluation'!$A$46:$E$120,5,0),""))&amp;""</f>
        <v/>
      </c>
      <c r="G167" s="234"/>
      <c r="H167" s="233" t="str">
        <f>IFERROR(IF($H166+1&gt;'(backend scoring)'!$Q$335,"",$H166+1),"")</f>
        <v/>
      </c>
      <c r="I167" s="233" t="str">
        <f>_xlfn.XLOOKUP($H167,'(backend scoring)'!$S$2:$S$333,'(backend scoring)'!$A$2:$A$333,"")</f>
        <v/>
      </c>
      <c r="J167" s="233" t="str">
        <f>IFERROR(VLOOKUP($I167,'Institution Evaluation'!$A$55:$E$346,2,0),IFERROR(VLOOKUP($I167,'Privacy Analyst Evaluation'!$A$46:$E$120,2,0),""))</f>
        <v/>
      </c>
      <c r="K167" s="233" t="str">
        <f>IFERROR(VLOOKUP($I167,'Institution Evaluation'!$A$55:$E$346,3,0),IFERROR(VLOOKUP($I167,'Privacy Analyst Evaluation'!$A$46:$E$120,3,0),""))&amp;""</f>
        <v/>
      </c>
      <c r="L167" s="233" t="str">
        <f>IFERROR(VLOOKUP($I167,'Institution Evaluation'!$A$55:$E$346,4,0),IFERROR(VLOOKUP($I167,'Privacy Analyst Evaluation'!$A$46:$E$120,4,0),""))&amp;""</f>
        <v/>
      </c>
      <c r="M167" s="233" t="str">
        <f>IFERROR(VLOOKUP($I167,'Institution Evaluation'!$A$55:$E$346,5,0),IFERROR(VLOOKUP($I167,'Privacy Analyst Evaluation'!$A$46:$E$120,5,0),""))&amp;""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2">
      <c r="A168" s="233" t="str">
        <f>IFERROR(IF($A167+1&gt;'(backend scoring)'!$T$335,"",$A167+1),"")</f>
        <v/>
      </c>
      <c r="B168" s="233" t="str">
        <f>_xlfn.XLOOKUP($A168,'(backend scoring)'!$V$2:$V$333,'(backend scoring)'!$A$2:$A$333,"")</f>
        <v/>
      </c>
      <c r="C168" s="233" t="str">
        <f>IFERROR(VLOOKUP($B168,'Institution Evaluation'!$A$55:$E$346,2,0),IFERROR(VLOOKUP($B168,'Privacy Analyst Evaluation'!$A$46:$E$120,2,0),""))&amp;""</f>
        <v/>
      </c>
      <c r="D168" s="233" t="str">
        <f>IFERROR(VLOOKUP($B168,'Institution Evaluation'!$A$55:$E$346,3,0),IFERROR(VLOOKUP($B168,'Privacy Analyst Evaluation'!$A$46:$E$120,3,0),""))&amp;""</f>
        <v/>
      </c>
      <c r="E168" s="233" t="str">
        <f>IFERROR(VLOOKUP($B168,'Institution Evaluation'!$A$55:$E$346,4,0),IFERROR(VLOOKUP($B168,'Privacy Analyst Evaluation'!$A$46:$E$120,4,0),""))&amp;""</f>
        <v/>
      </c>
      <c r="F168" s="233" t="str">
        <f>IFERROR(VLOOKUP($B168,'Institution Evaluation'!$A$55:$E$346,5,0),IFERROR(VLOOKUP($B168,'Privacy Analyst Evaluation'!$A$46:$E$120,5,0),""))&amp;""</f>
        <v/>
      </c>
      <c r="G168" s="234"/>
      <c r="H168" s="233" t="str">
        <f>IFERROR(IF($H167+1&gt;'(backend scoring)'!$Q$335,"",$H167+1),"")</f>
        <v/>
      </c>
      <c r="I168" s="233" t="str">
        <f>_xlfn.XLOOKUP($H168,'(backend scoring)'!$S$2:$S$333,'(backend scoring)'!$A$2:$A$333,"")</f>
        <v/>
      </c>
      <c r="J168" s="233" t="str">
        <f>IFERROR(VLOOKUP($I168,'Institution Evaluation'!$A$55:$E$346,2,0),IFERROR(VLOOKUP($I168,'Privacy Analyst Evaluation'!$A$46:$E$120,2,0),""))</f>
        <v/>
      </c>
      <c r="K168" s="233" t="str">
        <f>IFERROR(VLOOKUP($I168,'Institution Evaluation'!$A$55:$E$346,3,0),IFERROR(VLOOKUP($I168,'Privacy Analyst Evaluation'!$A$46:$E$120,3,0),""))&amp;""</f>
        <v/>
      </c>
      <c r="L168" s="233" t="str">
        <f>IFERROR(VLOOKUP($I168,'Institution Evaluation'!$A$55:$E$346,4,0),IFERROR(VLOOKUP($I168,'Privacy Analyst Evaluation'!$A$46:$E$120,4,0),""))&amp;""</f>
        <v/>
      </c>
      <c r="M168" s="233" t="str">
        <f>IFERROR(VLOOKUP($I168,'Institution Evaluation'!$A$55:$E$346,5,0),IFERROR(VLOOKUP($I168,'Privacy Analyst Evaluation'!$A$46:$E$120,5,0),""))&amp;""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2">
      <c r="A169" s="233" t="str">
        <f>IFERROR(IF($A168+1&gt;'(backend scoring)'!$T$335,"",$A168+1),"")</f>
        <v/>
      </c>
      <c r="B169" s="233" t="str">
        <f>_xlfn.XLOOKUP($A169,'(backend scoring)'!$V$2:$V$333,'(backend scoring)'!$A$2:$A$333,"")</f>
        <v/>
      </c>
      <c r="C169" s="233" t="str">
        <f>IFERROR(VLOOKUP($B169,'Institution Evaluation'!$A$55:$E$346,2,0),IFERROR(VLOOKUP($B169,'Privacy Analyst Evaluation'!$A$46:$E$120,2,0),""))&amp;""</f>
        <v/>
      </c>
      <c r="D169" s="233" t="str">
        <f>IFERROR(VLOOKUP($B169,'Institution Evaluation'!$A$55:$E$346,3,0),IFERROR(VLOOKUP($B169,'Privacy Analyst Evaluation'!$A$46:$E$120,3,0),""))&amp;""</f>
        <v/>
      </c>
      <c r="E169" s="233" t="str">
        <f>IFERROR(VLOOKUP($B169,'Institution Evaluation'!$A$55:$E$346,4,0),IFERROR(VLOOKUP($B169,'Privacy Analyst Evaluation'!$A$46:$E$120,4,0),""))&amp;""</f>
        <v/>
      </c>
      <c r="F169" s="233" t="str">
        <f>IFERROR(VLOOKUP($B169,'Institution Evaluation'!$A$55:$E$346,5,0),IFERROR(VLOOKUP($B169,'Privacy Analyst Evaluation'!$A$46:$E$120,5,0),""))&amp;""</f>
        <v/>
      </c>
      <c r="G169" s="234"/>
      <c r="H169" s="233" t="str">
        <f>IFERROR(IF($H168+1&gt;'(backend scoring)'!$Q$335,"",$H168+1),"")</f>
        <v/>
      </c>
      <c r="I169" s="233" t="str">
        <f>_xlfn.XLOOKUP($H169,'(backend scoring)'!$S$2:$S$333,'(backend scoring)'!$A$2:$A$333,"")</f>
        <v/>
      </c>
      <c r="J169" s="233" t="str">
        <f>IFERROR(VLOOKUP($I169,'Institution Evaluation'!$A$55:$E$346,2,0),IFERROR(VLOOKUP($I169,'Privacy Analyst Evaluation'!$A$46:$E$120,2,0),""))</f>
        <v/>
      </c>
      <c r="K169" s="233" t="str">
        <f>IFERROR(VLOOKUP($I169,'Institution Evaluation'!$A$55:$E$346,3,0),IFERROR(VLOOKUP($I169,'Privacy Analyst Evaluation'!$A$46:$E$120,3,0),""))&amp;""</f>
        <v/>
      </c>
      <c r="L169" s="233" t="str">
        <f>IFERROR(VLOOKUP($I169,'Institution Evaluation'!$A$55:$E$346,4,0),IFERROR(VLOOKUP($I169,'Privacy Analyst Evaluation'!$A$46:$E$120,4,0),""))&amp;""</f>
        <v/>
      </c>
      <c r="M169" s="233" t="str">
        <f>IFERROR(VLOOKUP($I169,'Institution Evaluation'!$A$55:$E$346,5,0),IFERROR(VLOOKUP($I169,'Privacy Analyst Evaluation'!$A$46:$E$120,5,0),""))&amp;""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2">
      <c r="A170" s="233" t="str">
        <f>IFERROR(IF($A169+1&gt;'(backend scoring)'!$T$335,"",$A169+1),"")</f>
        <v/>
      </c>
      <c r="B170" s="233" t="str">
        <f>_xlfn.XLOOKUP($A170,'(backend scoring)'!$V$2:$V$333,'(backend scoring)'!$A$2:$A$333,"")</f>
        <v/>
      </c>
      <c r="C170" s="233" t="str">
        <f>IFERROR(VLOOKUP($B170,'Institution Evaluation'!$A$55:$E$346,2,0),IFERROR(VLOOKUP($B170,'Privacy Analyst Evaluation'!$A$46:$E$120,2,0),""))&amp;""</f>
        <v/>
      </c>
      <c r="D170" s="233" t="str">
        <f>IFERROR(VLOOKUP($B170,'Institution Evaluation'!$A$55:$E$346,3,0),IFERROR(VLOOKUP($B170,'Privacy Analyst Evaluation'!$A$46:$E$120,3,0),""))&amp;""</f>
        <v/>
      </c>
      <c r="E170" s="233" t="str">
        <f>IFERROR(VLOOKUP($B170,'Institution Evaluation'!$A$55:$E$346,4,0),IFERROR(VLOOKUP($B170,'Privacy Analyst Evaluation'!$A$46:$E$120,4,0),""))&amp;""</f>
        <v/>
      </c>
      <c r="F170" s="233" t="str">
        <f>IFERROR(VLOOKUP($B170,'Institution Evaluation'!$A$55:$E$346,5,0),IFERROR(VLOOKUP($B170,'Privacy Analyst Evaluation'!$A$46:$E$120,5,0),""))&amp;""</f>
        <v/>
      </c>
      <c r="G170" s="234"/>
      <c r="H170" s="233" t="str">
        <f>IFERROR(IF($H169+1&gt;'(backend scoring)'!$Q$335,"",$H169+1),"")</f>
        <v/>
      </c>
      <c r="I170" s="233" t="str">
        <f>_xlfn.XLOOKUP($H170,'(backend scoring)'!$S$2:$S$333,'(backend scoring)'!$A$2:$A$333,"")</f>
        <v/>
      </c>
      <c r="J170" s="233" t="str">
        <f>IFERROR(VLOOKUP($I170,'Institution Evaluation'!$A$55:$E$346,2,0),IFERROR(VLOOKUP($I170,'Privacy Analyst Evaluation'!$A$46:$E$120,2,0),""))</f>
        <v/>
      </c>
      <c r="K170" s="233" t="str">
        <f>IFERROR(VLOOKUP($I170,'Institution Evaluation'!$A$55:$E$346,3,0),IFERROR(VLOOKUP($I170,'Privacy Analyst Evaluation'!$A$46:$E$120,3,0),""))&amp;""</f>
        <v/>
      </c>
      <c r="L170" s="233" t="str">
        <f>IFERROR(VLOOKUP($I170,'Institution Evaluation'!$A$55:$E$346,4,0),IFERROR(VLOOKUP($I170,'Privacy Analyst Evaluation'!$A$46:$E$120,4,0),""))&amp;""</f>
        <v/>
      </c>
      <c r="M170" s="233" t="str">
        <f>IFERROR(VLOOKUP($I170,'Institution Evaluation'!$A$55:$E$346,5,0),IFERROR(VLOOKUP($I170,'Privacy Analyst Evaluation'!$A$46:$E$120,5,0),""))&amp;""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2">
      <c r="A171" s="233" t="str">
        <f>IFERROR(IF($A170+1&gt;'(backend scoring)'!$T$335,"",$A170+1),"")</f>
        <v/>
      </c>
      <c r="B171" s="233" t="str">
        <f>_xlfn.XLOOKUP($A171,'(backend scoring)'!$V$2:$V$333,'(backend scoring)'!$A$2:$A$333,"")</f>
        <v/>
      </c>
      <c r="C171" s="233" t="str">
        <f>IFERROR(VLOOKUP($B171,'Institution Evaluation'!$A$55:$E$346,2,0),IFERROR(VLOOKUP($B171,'Privacy Analyst Evaluation'!$A$46:$E$120,2,0),""))&amp;""</f>
        <v/>
      </c>
      <c r="D171" s="233" t="str">
        <f>IFERROR(VLOOKUP($B171,'Institution Evaluation'!$A$55:$E$346,3,0),IFERROR(VLOOKUP($B171,'Privacy Analyst Evaluation'!$A$46:$E$120,3,0),""))&amp;""</f>
        <v/>
      </c>
      <c r="E171" s="233" t="str">
        <f>IFERROR(VLOOKUP($B171,'Institution Evaluation'!$A$55:$E$346,4,0),IFERROR(VLOOKUP($B171,'Privacy Analyst Evaluation'!$A$46:$E$120,4,0),""))&amp;""</f>
        <v/>
      </c>
      <c r="F171" s="233" t="str">
        <f>IFERROR(VLOOKUP($B171,'Institution Evaluation'!$A$55:$E$346,5,0),IFERROR(VLOOKUP($B171,'Privacy Analyst Evaluation'!$A$46:$E$120,5,0),""))&amp;""</f>
        <v/>
      </c>
      <c r="G171" s="234"/>
      <c r="H171" s="233" t="str">
        <f>IFERROR(IF($H170+1&gt;'(backend scoring)'!$Q$335,"",$H170+1),"")</f>
        <v/>
      </c>
      <c r="I171" s="233" t="str">
        <f>_xlfn.XLOOKUP($H171,'(backend scoring)'!$S$2:$S$333,'(backend scoring)'!$A$2:$A$333,"")</f>
        <v/>
      </c>
      <c r="J171" s="233" t="str">
        <f>IFERROR(VLOOKUP($I171,'Institution Evaluation'!$A$55:$E$346,2,0),IFERROR(VLOOKUP($I171,'Privacy Analyst Evaluation'!$A$46:$E$120,2,0),""))</f>
        <v/>
      </c>
      <c r="K171" s="233" t="str">
        <f>IFERROR(VLOOKUP($I171,'Institution Evaluation'!$A$55:$E$346,3,0),IFERROR(VLOOKUP($I171,'Privacy Analyst Evaluation'!$A$46:$E$120,3,0),""))&amp;""</f>
        <v/>
      </c>
      <c r="L171" s="233" t="str">
        <f>IFERROR(VLOOKUP($I171,'Institution Evaluation'!$A$55:$E$346,4,0),IFERROR(VLOOKUP($I171,'Privacy Analyst Evaluation'!$A$46:$E$120,4,0),""))&amp;""</f>
        <v/>
      </c>
      <c r="M171" s="233" t="str">
        <f>IFERROR(VLOOKUP($I171,'Institution Evaluation'!$A$55:$E$346,5,0),IFERROR(VLOOKUP($I171,'Privacy Analyst Evaluation'!$A$46:$E$120,5,0),""))&amp;""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2">
      <c r="A172" s="233" t="str">
        <f>IFERROR(IF($A171+1&gt;'(backend scoring)'!$T$335,"",$A171+1),"")</f>
        <v/>
      </c>
      <c r="B172" s="233" t="str">
        <f>_xlfn.XLOOKUP($A172,'(backend scoring)'!$V$2:$V$333,'(backend scoring)'!$A$2:$A$333,"")</f>
        <v/>
      </c>
      <c r="C172" s="233" t="str">
        <f>IFERROR(VLOOKUP($B172,'Institution Evaluation'!$A$55:$E$346,2,0),IFERROR(VLOOKUP($B172,'Privacy Analyst Evaluation'!$A$46:$E$120,2,0),""))&amp;""</f>
        <v/>
      </c>
      <c r="D172" s="233" t="str">
        <f>IFERROR(VLOOKUP($B172,'Institution Evaluation'!$A$55:$E$346,3,0),IFERROR(VLOOKUP($B172,'Privacy Analyst Evaluation'!$A$46:$E$120,3,0),""))&amp;""</f>
        <v/>
      </c>
      <c r="E172" s="233" t="str">
        <f>IFERROR(VLOOKUP($B172,'Institution Evaluation'!$A$55:$E$346,4,0),IFERROR(VLOOKUP($B172,'Privacy Analyst Evaluation'!$A$46:$E$120,4,0),""))&amp;""</f>
        <v/>
      </c>
      <c r="F172" s="233" t="str">
        <f>IFERROR(VLOOKUP($B172,'Institution Evaluation'!$A$55:$E$346,5,0),IFERROR(VLOOKUP($B172,'Privacy Analyst Evaluation'!$A$46:$E$120,5,0),""))&amp;""</f>
        <v/>
      </c>
      <c r="G172" s="234"/>
      <c r="H172" s="233" t="str">
        <f>IFERROR(IF($H171+1&gt;'(backend scoring)'!$Q$335,"",$H171+1),"")</f>
        <v/>
      </c>
      <c r="I172" s="233" t="str">
        <f>_xlfn.XLOOKUP($H172,'(backend scoring)'!$S$2:$S$333,'(backend scoring)'!$A$2:$A$333,"")</f>
        <v/>
      </c>
      <c r="J172" s="233" t="str">
        <f>IFERROR(VLOOKUP($I172,'Institution Evaluation'!$A$55:$E$346,2,0),IFERROR(VLOOKUP($I172,'Privacy Analyst Evaluation'!$A$46:$E$120,2,0),""))</f>
        <v/>
      </c>
      <c r="K172" s="233" t="str">
        <f>IFERROR(VLOOKUP($I172,'Institution Evaluation'!$A$55:$E$346,3,0),IFERROR(VLOOKUP($I172,'Privacy Analyst Evaluation'!$A$46:$E$120,3,0),""))&amp;""</f>
        <v/>
      </c>
      <c r="L172" s="233" t="str">
        <f>IFERROR(VLOOKUP($I172,'Institution Evaluation'!$A$55:$E$346,4,0),IFERROR(VLOOKUP($I172,'Privacy Analyst Evaluation'!$A$46:$E$120,4,0),""))&amp;""</f>
        <v/>
      </c>
      <c r="M172" s="233" t="str">
        <f>IFERROR(VLOOKUP($I172,'Institution Evaluation'!$A$55:$E$346,5,0),IFERROR(VLOOKUP($I172,'Privacy Analyst Evaluation'!$A$46:$E$120,5,0),""))&amp;""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2">
      <c r="A173" s="233" t="str">
        <f>IFERROR(IF($A172+1&gt;'(backend scoring)'!$T$335,"",$A172+1),"")</f>
        <v/>
      </c>
      <c r="B173" s="233" t="str">
        <f>_xlfn.XLOOKUP($A173,'(backend scoring)'!$V$2:$V$333,'(backend scoring)'!$A$2:$A$333,"")</f>
        <v/>
      </c>
      <c r="C173" s="233" t="str">
        <f>IFERROR(VLOOKUP($B173,'Institution Evaluation'!$A$55:$E$346,2,0),IFERROR(VLOOKUP($B173,'Privacy Analyst Evaluation'!$A$46:$E$120,2,0),""))&amp;""</f>
        <v/>
      </c>
      <c r="D173" s="233" t="str">
        <f>IFERROR(VLOOKUP($B173,'Institution Evaluation'!$A$55:$E$346,3,0),IFERROR(VLOOKUP($B173,'Privacy Analyst Evaluation'!$A$46:$E$120,3,0),""))&amp;""</f>
        <v/>
      </c>
      <c r="E173" s="233" t="str">
        <f>IFERROR(VLOOKUP($B173,'Institution Evaluation'!$A$55:$E$346,4,0),IFERROR(VLOOKUP($B173,'Privacy Analyst Evaluation'!$A$46:$E$120,4,0),""))&amp;""</f>
        <v/>
      </c>
      <c r="F173" s="233" t="str">
        <f>IFERROR(VLOOKUP($B173,'Institution Evaluation'!$A$55:$E$346,5,0),IFERROR(VLOOKUP($B173,'Privacy Analyst Evaluation'!$A$46:$E$120,5,0),""))&amp;""</f>
        <v/>
      </c>
      <c r="G173" s="234"/>
      <c r="H173" s="233" t="str">
        <f>IFERROR(IF($H172+1&gt;'(backend scoring)'!$Q$335,"",$H172+1),"")</f>
        <v/>
      </c>
      <c r="I173" s="233" t="str">
        <f>_xlfn.XLOOKUP($H173,'(backend scoring)'!$S$2:$S$333,'(backend scoring)'!$A$2:$A$333,"")</f>
        <v/>
      </c>
      <c r="J173" s="233" t="str">
        <f>IFERROR(VLOOKUP($I173,'Institution Evaluation'!$A$55:$E$346,2,0),IFERROR(VLOOKUP($I173,'Privacy Analyst Evaluation'!$A$46:$E$120,2,0),""))</f>
        <v/>
      </c>
      <c r="K173" s="233" t="str">
        <f>IFERROR(VLOOKUP($I173,'Institution Evaluation'!$A$55:$E$346,3,0),IFERROR(VLOOKUP($I173,'Privacy Analyst Evaluation'!$A$46:$E$120,3,0),""))&amp;""</f>
        <v/>
      </c>
      <c r="L173" s="233" t="str">
        <f>IFERROR(VLOOKUP($I173,'Institution Evaluation'!$A$55:$E$346,4,0),IFERROR(VLOOKUP($I173,'Privacy Analyst Evaluation'!$A$46:$E$120,4,0),""))&amp;""</f>
        <v/>
      </c>
      <c r="M173" s="233" t="str">
        <f>IFERROR(VLOOKUP($I173,'Institution Evaluation'!$A$55:$E$346,5,0),IFERROR(VLOOKUP($I173,'Privacy Analyst Evaluation'!$A$46:$E$120,5,0),""))&amp;""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2">
      <c r="A174" s="233" t="str">
        <f>IFERROR(IF($A173+1&gt;'(backend scoring)'!$T$335,"",$A173+1),"")</f>
        <v/>
      </c>
      <c r="B174" s="233" t="str">
        <f>_xlfn.XLOOKUP($A174,'(backend scoring)'!$V$2:$V$333,'(backend scoring)'!$A$2:$A$333,"")</f>
        <v/>
      </c>
      <c r="C174" s="233" t="str">
        <f>IFERROR(VLOOKUP($B174,'Institution Evaluation'!$A$55:$E$346,2,0),IFERROR(VLOOKUP($B174,'Privacy Analyst Evaluation'!$A$46:$E$120,2,0),""))&amp;""</f>
        <v/>
      </c>
      <c r="D174" s="233" t="str">
        <f>IFERROR(VLOOKUP($B174,'Institution Evaluation'!$A$55:$E$346,3,0),IFERROR(VLOOKUP($B174,'Privacy Analyst Evaluation'!$A$46:$E$120,3,0),""))&amp;""</f>
        <v/>
      </c>
      <c r="E174" s="233" t="str">
        <f>IFERROR(VLOOKUP($B174,'Institution Evaluation'!$A$55:$E$346,4,0),IFERROR(VLOOKUP($B174,'Privacy Analyst Evaluation'!$A$46:$E$120,4,0),""))&amp;""</f>
        <v/>
      </c>
      <c r="F174" s="233" t="str">
        <f>IFERROR(VLOOKUP($B174,'Institution Evaluation'!$A$55:$E$346,5,0),IFERROR(VLOOKUP($B174,'Privacy Analyst Evaluation'!$A$46:$E$120,5,0),""))&amp;""</f>
        <v/>
      </c>
      <c r="G174" s="234"/>
      <c r="H174" s="233" t="str">
        <f>IFERROR(IF($H173+1&gt;'(backend scoring)'!$Q$335,"",$H173+1),"")</f>
        <v/>
      </c>
      <c r="I174" s="233" t="str">
        <f>_xlfn.XLOOKUP($H174,'(backend scoring)'!$S$2:$S$333,'(backend scoring)'!$A$2:$A$333,"")</f>
        <v/>
      </c>
      <c r="J174" s="233" t="str">
        <f>IFERROR(VLOOKUP($I174,'Institution Evaluation'!$A$55:$E$346,2,0),IFERROR(VLOOKUP($I174,'Privacy Analyst Evaluation'!$A$46:$E$120,2,0),""))</f>
        <v/>
      </c>
      <c r="K174" s="233" t="str">
        <f>IFERROR(VLOOKUP($I174,'Institution Evaluation'!$A$55:$E$346,3,0),IFERROR(VLOOKUP($I174,'Privacy Analyst Evaluation'!$A$46:$E$120,3,0),""))&amp;""</f>
        <v/>
      </c>
      <c r="L174" s="233" t="str">
        <f>IFERROR(VLOOKUP($I174,'Institution Evaluation'!$A$55:$E$346,4,0),IFERROR(VLOOKUP($I174,'Privacy Analyst Evaluation'!$A$46:$E$120,4,0),""))&amp;""</f>
        <v/>
      </c>
      <c r="M174" s="233" t="str">
        <f>IFERROR(VLOOKUP($I174,'Institution Evaluation'!$A$55:$E$346,5,0),IFERROR(VLOOKUP($I174,'Privacy Analyst Evaluation'!$A$46:$E$120,5,0),""))&amp;""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2">
      <c r="A175" s="233" t="str">
        <f>IFERROR(IF($A174+1&gt;'(backend scoring)'!$T$335,"",$A174+1),"")</f>
        <v/>
      </c>
      <c r="B175" s="233" t="str">
        <f>_xlfn.XLOOKUP($A175,'(backend scoring)'!$V$2:$V$333,'(backend scoring)'!$A$2:$A$333,"")</f>
        <v/>
      </c>
      <c r="C175" s="233" t="str">
        <f>IFERROR(VLOOKUP($B175,'Institution Evaluation'!$A$55:$E$346,2,0),IFERROR(VLOOKUP($B175,'Privacy Analyst Evaluation'!$A$46:$E$120,2,0),""))&amp;""</f>
        <v/>
      </c>
      <c r="D175" s="233" t="str">
        <f>IFERROR(VLOOKUP($B175,'Institution Evaluation'!$A$55:$E$346,3,0),IFERROR(VLOOKUP($B175,'Privacy Analyst Evaluation'!$A$46:$E$120,3,0),""))&amp;""</f>
        <v/>
      </c>
      <c r="E175" s="233" t="str">
        <f>IFERROR(VLOOKUP($B175,'Institution Evaluation'!$A$55:$E$346,4,0),IFERROR(VLOOKUP($B175,'Privacy Analyst Evaluation'!$A$46:$E$120,4,0),""))&amp;""</f>
        <v/>
      </c>
      <c r="F175" s="233" t="str">
        <f>IFERROR(VLOOKUP($B175,'Institution Evaluation'!$A$55:$E$346,5,0),IFERROR(VLOOKUP($B175,'Privacy Analyst Evaluation'!$A$46:$E$120,5,0),""))&amp;""</f>
        <v/>
      </c>
      <c r="G175" s="234"/>
      <c r="H175" s="233" t="str">
        <f>IFERROR(IF($H174+1&gt;'(backend scoring)'!$Q$335,"",$H174+1),"")</f>
        <v/>
      </c>
      <c r="I175" s="233" t="str">
        <f>_xlfn.XLOOKUP($H175,'(backend scoring)'!$S$2:$S$333,'(backend scoring)'!$A$2:$A$333,"")</f>
        <v/>
      </c>
      <c r="J175" s="233" t="str">
        <f>IFERROR(VLOOKUP($I175,'Institution Evaluation'!$A$55:$E$346,2,0),IFERROR(VLOOKUP($I175,'Privacy Analyst Evaluation'!$A$46:$E$120,2,0),""))</f>
        <v/>
      </c>
      <c r="K175" s="233" t="str">
        <f>IFERROR(VLOOKUP($I175,'Institution Evaluation'!$A$55:$E$346,3,0),IFERROR(VLOOKUP($I175,'Privacy Analyst Evaluation'!$A$46:$E$120,3,0),""))&amp;""</f>
        <v/>
      </c>
      <c r="L175" s="233" t="str">
        <f>IFERROR(VLOOKUP($I175,'Institution Evaluation'!$A$55:$E$346,4,0),IFERROR(VLOOKUP($I175,'Privacy Analyst Evaluation'!$A$46:$E$120,4,0),""))&amp;""</f>
        <v/>
      </c>
      <c r="M175" s="233" t="str">
        <f>IFERROR(VLOOKUP($I175,'Institution Evaluation'!$A$55:$E$346,5,0),IFERROR(VLOOKUP($I175,'Privacy Analyst Evaluation'!$A$46:$E$120,5,0),""))&amp;""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2">
      <c r="A176" s="233" t="str">
        <f>IFERROR(IF($A175+1&gt;'(backend scoring)'!$T$335,"",$A175+1),"")</f>
        <v/>
      </c>
      <c r="B176" s="233" t="str">
        <f>_xlfn.XLOOKUP($A176,'(backend scoring)'!$V$2:$V$333,'(backend scoring)'!$A$2:$A$333,"")</f>
        <v/>
      </c>
      <c r="C176" s="233" t="str">
        <f>IFERROR(VLOOKUP($B176,'Institution Evaluation'!$A$55:$E$346,2,0),IFERROR(VLOOKUP($B176,'Privacy Analyst Evaluation'!$A$46:$E$120,2,0),""))&amp;""</f>
        <v/>
      </c>
      <c r="D176" s="233" t="str">
        <f>IFERROR(VLOOKUP($B176,'Institution Evaluation'!$A$55:$E$346,3,0),IFERROR(VLOOKUP($B176,'Privacy Analyst Evaluation'!$A$46:$E$120,3,0),""))&amp;""</f>
        <v/>
      </c>
      <c r="E176" s="233" t="str">
        <f>IFERROR(VLOOKUP($B176,'Institution Evaluation'!$A$55:$E$346,4,0),IFERROR(VLOOKUP($B176,'Privacy Analyst Evaluation'!$A$46:$E$120,4,0),""))&amp;""</f>
        <v/>
      </c>
      <c r="F176" s="233" t="str">
        <f>IFERROR(VLOOKUP($B176,'Institution Evaluation'!$A$55:$E$346,5,0),IFERROR(VLOOKUP($B176,'Privacy Analyst Evaluation'!$A$46:$E$120,5,0),""))&amp;""</f>
        <v/>
      </c>
      <c r="G176" s="234"/>
      <c r="H176" s="233" t="str">
        <f>IFERROR(IF($H175+1&gt;'(backend scoring)'!$Q$335,"",$H175+1),"")</f>
        <v/>
      </c>
      <c r="I176" s="233" t="str">
        <f>_xlfn.XLOOKUP($H176,'(backend scoring)'!$S$2:$S$333,'(backend scoring)'!$A$2:$A$333,"")</f>
        <v/>
      </c>
      <c r="J176" s="233" t="str">
        <f>IFERROR(VLOOKUP($I176,'Institution Evaluation'!$A$55:$E$346,2,0),IFERROR(VLOOKUP($I176,'Privacy Analyst Evaluation'!$A$46:$E$120,2,0),""))</f>
        <v/>
      </c>
      <c r="K176" s="233" t="str">
        <f>IFERROR(VLOOKUP($I176,'Institution Evaluation'!$A$55:$E$346,3,0),IFERROR(VLOOKUP($I176,'Privacy Analyst Evaluation'!$A$46:$E$120,3,0),""))&amp;""</f>
        <v/>
      </c>
      <c r="L176" s="233" t="str">
        <f>IFERROR(VLOOKUP($I176,'Institution Evaluation'!$A$55:$E$346,4,0),IFERROR(VLOOKUP($I176,'Privacy Analyst Evaluation'!$A$46:$E$120,4,0),""))&amp;""</f>
        <v/>
      </c>
      <c r="M176" s="233" t="str">
        <f>IFERROR(VLOOKUP($I176,'Institution Evaluation'!$A$55:$E$346,5,0),IFERROR(VLOOKUP($I176,'Privacy Analyst Evaluation'!$A$46:$E$120,5,0),""))&amp;""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2">
      <c r="A177" s="233" t="str">
        <f>IFERROR(IF($A176+1&gt;'(backend scoring)'!$T$335,"",$A176+1),"")</f>
        <v/>
      </c>
      <c r="B177" s="233" t="str">
        <f>_xlfn.XLOOKUP($A177,'(backend scoring)'!$V$2:$V$333,'(backend scoring)'!$A$2:$A$333,"")</f>
        <v/>
      </c>
      <c r="C177" s="233" t="str">
        <f>IFERROR(VLOOKUP($B177,'Institution Evaluation'!$A$55:$E$346,2,0),IFERROR(VLOOKUP($B177,'Privacy Analyst Evaluation'!$A$46:$E$120,2,0),""))&amp;""</f>
        <v/>
      </c>
      <c r="D177" s="233" t="str">
        <f>IFERROR(VLOOKUP($B177,'Institution Evaluation'!$A$55:$E$346,3,0),IFERROR(VLOOKUP($B177,'Privacy Analyst Evaluation'!$A$46:$E$120,3,0),""))&amp;""</f>
        <v/>
      </c>
      <c r="E177" s="233" t="str">
        <f>IFERROR(VLOOKUP($B177,'Institution Evaluation'!$A$55:$E$346,4,0),IFERROR(VLOOKUP($B177,'Privacy Analyst Evaluation'!$A$46:$E$120,4,0),""))&amp;""</f>
        <v/>
      </c>
      <c r="F177" s="233" t="str">
        <f>IFERROR(VLOOKUP($B177,'Institution Evaluation'!$A$55:$E$346,5,0),IFERROR(VLOOKUP($B177,'Privacy Analyst Evaluation'!$A$46:$E$120,5,0),""))&amp;""</f>
        <v/>
      </c>
      <c r="G177" s="234"/>
      <c r="H177" s="233" t="str">
        <f>IFERROR(IF($H176+1&gt;'(backend scoring)'!$Q$335,"",$H176+1),"")</f>
        <v/>
      </c>
      <c r="I177" s="233" t="str">
        <f>_xlfn.XLOOKUP($H177,'(backend scoring)'!$S$2:$S$333,'(backend scoring)'!$A$2:$A$333,"")</f>
        <v/>
      </c>
      <c r="J177" s="233" t="str">
        <f>IFERROR(VLOOKUP($I177,'Institution Evaluation'!$A$55:$E$346,2,0),IFERROR(VLOOKUP($I177,'Privacy Analyst Evaluation'!$A$46:$E$120,2,0),""))</f>
        <v/>
      </c>
      <c r="K177" s="233" t="str">
        <f>IFERROR(VLOOKUP($I177,'Institution Evaluation'!$A$55:$E$346,3,0),IFERROR(VLOOKUP($I177,'Privacy Analyst Evaluation'!$A$46:$E$120,3,0),""))&amp;""</f>
        <v/>
      </c>
      <c r="L177" s="233" t="str">
        <f>IFERROR(VLOOKUP($I177,'Institution Evaluation'!$A$55:$E$346,4,0),IFERROR(VLOOKUP($I177,'Privacy Analyst Evaluation'!$A$46:$E$120,4,0),""))&amp;""</f>
        <v/>
      </c>
      <c r="M177" s="233" t="str">
        <f>IFERROR(VLOOKUP($I177,'Institution Evaluation'!$A$55:$E$346,5,0),IFERROR(VLOOKUP($I177,'Privacy Analyst Evaluation'!$A$46:$E$120,5,0),""))&amp;""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2">
      <c r="A178" s="233" t="str">
        <f>IFERROR(IF($A177+1&gt;'(backend scoring)'!$T$335,"",$A177+1),"")</f>
        <v/>
      </c>
      <c r="B178" s="233" t="str">
        <f>_xlfn.XLOOKUP($A178,'(backend scoring)'!$V$2:$V$333,'(backend scoring)'!$A$2:$A$333,"")</f>
        <v/>
      </c>
      <c r="C178" s="233" t="str">
        <f>IFERROR(VLOOKUP($B178,'Institution Evaluation'!$A$55:$E$346,2,0),IFERROR(VLOOKUP($B178,'Privacy Analyst Evaluation'!$A$46:$E$120,2,0),""))&amp;""</f>
        <v/>
      </c>
      <c r="D178" s="233" t="str">
        <f>IFERROR(VLOOKUP($B178,'Institution Evaluation'!$A$55:$E$346,3,0),IFERROR(VLOOKUP($B178,'Privacy Analyst Evaluation'!$A$46:$E$120,3,0),""))&amp;""</f>
        <v/>
      </c>
      <c r="E178" s="233" t="str">
        <f>IFERROR(VLOOKUP($B178,'Institution Evaluation'!$A$55:$E$346,4,0),IFERROR(VLOOKUP($B178,'Privacy Analyst Evaluation'!$A$46:$E$120,4,0),""))&amp;""</f>
        <v/>
      </c>
      <c r="F178" s="233" t="str">
        <f>IFERROR(VLOOKUP($B178,'Institution Evaluation'!$A$55:$E$346,5,0),IFERROR(VLOOKUP($B178,'Privacy Analyst Evaluation'!$A$46:$E$120,5,0),""))&amp;""</f>
        <v/>
      </c>
      <c r="G178" s="234"/>
      <c r="H178" s="233" t="str">
        <f>IFERROR(IF($H177+1&gt;'(backend scoring)'!$Q$335,"",$H177+1),"")</f>
        <v/>
      </c>
      <c r="I178" s="233" t="str">
        <f>_xlfn.XLOOKUP($H178,'(backend scoring)'!$S$2:$S$333,'(backend scoring)'!$A$2:$A$333,"")</f>
        <v/>
      </c>
      <c r="J178" s="233" t="str">
        <f>IFERROR(VLOOKUP($I178,'Institution Evaluation'!$A$55:$E$346,2,0),IFERROR(VLOOKUP($I178,'Privacy Analyst Evaluation'!$A$46:$E$120,2,0),""))</f>
        <v/>
      </c>
      <c r="K178" s="233" t="str">
        <f>IFERROR(VLOOKUP($I178,'Institution Evaluation'!$A$55:$E$346,3,0),IFERROR(VLOOKUP($I178,'Privacy Analyst Evaluation'!$A$46:$E$120,3,0),""))&amp;""</f>
        <v/>
      </c>
      <c r="L178" s="233" t="str">
        <f>IFERROR(VLOOKUP($I178,'Institution Evaluation'!$A$55:$E$346,4,0),IFERROR(VLOOKUP($I178,'Privacy Analyst Evaluation'!$A$46:$E$120,4,0),""))&amp;""</f>
        <v/>
      </c>
      <c r="M178" s="233" t="str">
        <f>IFERROR(VLOOKUP($I178,'Institution Evaluation'!$A$55:$E$346,5,0),IFERROR(VLOOKUP($I178,'Privacy Analyst Evaluation'!$A$46:$E$120,5,0),""))&amp;""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2">
      <c r="A179" s="233" t="str">
        <f>IFERROR(IF($A178+1&gt;'(backend scoring)'!$T$335,"",$A178+1),"")</f>
        <v/>
      </c>
      <c r="B179" s="233" t="str">
        <f>_xlfn.XLOOKUP($A179,'(backend scoring)'!$V$2:$V$333,'(backend scoring)'!$A$2:$A$333,"")</f>
        <v/>
      </c>
      <c r="C179" s="233" t="str">
        <f>IFERROR(VLOOKUP($B179,'Institution Evaluation'!$A$55:$E$346,2,0),IFERROR(VLOOKUP($B179,'Privacy Analyst Evaluation'!$A$46:$E$120,2,0),""))&amp;""</f>
        <v/>
      </c>
      <c r="D179" s="233" t="str">
        <f>IFERROR(VLOOKUP($B179,'Institution Evaluation'!$A$55:$E$346,3,0),IFERROR(VLOOKUP($B179,'Privacy Analyst Evaluation'!$A$46:$E$120,3,0),""))&amp;""</f>
        <v/>
      </c>
      <c r="E179" s="233" t="str">
        <f>IFERROR(VLOOKUP($B179,'Institution Evaluation'!$A$55:$E$346,4,0),IFERROR(VLOOKUP($B179,'Privacy Analyst Evaluation'!$A$46:$E$120,4,0),""))&amp;""</f>
        <v/>
      </c>
      <c r="F179" s="233" t="str">
        <f>IFERROR(VLOOKUP($B179,'Institution Evaluation'!$A$55:$E$346,5,0),IFERROR(VLOOKUP($B179,'Privacy Analyst Evaluation'!$A$46:$E$120,5,0),""))&amp;""</f>
        <v/>
      </c>
      <c r="G179" s="234"/>
      <c r="H179" s="233" t="str">
        <f>IFERROR(IF($H178+1&gt;'(backend scoring)'!$Q$335,"",$H178+1),"")</f>
        <v/>
      </c>
      <c r="I179" s="233" t="str">
        <f>_xlfn.XLOOKUP($H179,'(backend scoring)'!$S$2:$S$333,'(backend scoring)'!$A$2:$A$333,"")</f>
        <v/>
      </c>
      <c r="J179" s="233" t="str">
        <f>IFERROR(VLOOKUP($I179,'Institution Evaluation'!$A$55:$E$346,2,0),IFERROR(VLOOKUP($I179,'Privacy Analyst Evaluation'!$A$46:$E$120,2,0),""))</f>
        <v/>
      </c>
      <c r="K179" s="233" t="str">
        <f>IFERROR(VLOOKUP($I179,'Institution Evaluation'!$A$55:$E$346,3,0),IFERROR(VLOOKUP($I179,'Privacy Analyst Evaluation'!$A$46:$E$120,3,0),""))&amp;""</f>
        <v/>
      </c>
      <c r="L179" s="233" t="str">
        <f>IFERROR(VLOOKUP($I179,'Institution Evaluation'!$A$55:$E$346,4,0),IFERROR(VLOOKUP($I179,'Privacy Analyst Evaluation'!$A$46:$E$120,4,0),""))&amp;""</f>
        <v/>
      </c>
      <c r="M179" s="233" t="str">
        <f>IFERROR(VLOOKUP($I179,'Institution Evaluation'!$A$55:$E$346,5,0),IFERROR(VLOOKUP($I179,'Privacy Analyst Evaluation'!$A$46:$E$120,5,0),""))&amp;""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2">
      <c r="A180" s="233" t="str">
        <f>IFERROR(IF($A179+1&gt;'(backend scoring)'!$T$335,"",$A179+1),"")</f>
        <v/>
      </c>
      <c r="B180" s="233" t="str">
        <f>_xlfn.XLOOKUP($A180,'(backend scoring)'!$V$2:$V$333,'(backend scoring)'!$A$2:$A$333,"")</f>
        <v/>
      </c>
      <c r="C180" s="233" t="str">
        <f>IFERROR(VLOOKUP($B180,'Institution Evaluation'!$A$55:$E$346,2,0),IFERROR(VLOOKUP($B180,'Privacy Analyst Evaluation'!$A$46:$E$120,2,0),""))&amp;""</f>
        <v/>
      </c>
      <c r="D180" s="233" t="str">
        <f>IFERROR(VLOOKUP($B180,'Institution Evaluation'!$A$55:$E$346,3,0),IFERROR(VLOOKUP($B180,'Privacy Analyst Evaluation'!$A$46:$E$120,3,0),""))&amp;""</f>
        <v/>
      </c>
      <c r="E180" s="233" t="str">
        <f>IFERROR(VLOOKUP($B180,'Institution Evaluation'!$A$55:$E$346,4,0),IFERROR(VLOOKUP($B180,'Privacy Analyst Evaluation'!$A$46:$E$120,4,0),""))&amp;""</f>
        <v/>
      </c>
      <c r="F180" s="233" t="str">
        <f>IFERROR(VLOOKUP($B180,'Institution Evaluation'!$A$55:$E$346,5,0),IFERROR(VLOOKUP($B180,'Privacy Analyst Evaluation'!$A$46:$E$120,5,0),""))&amp;""</f>
        <v/>
      </c>
      <c r="G180" s="234"/>
      <c r="H180" s="233" t="str">
        <f>IFERROR(IF($H179+1&gt;'(backend scoring)'!$Q$335,"",$H179+1),"")</f>
        <v/>
      </c>
      <c r="I180" s="233" t="str">
        <f>_xlfn.XLOOKUP($H180,'(backend scoring)'!$S$2:$S$333,'(backend scoring)'!$A$2:$A$333,"")</f>
        <v/>
      </c>
      <c r="J180" s="233" t="str">
        <f>IFERROR(VLOOKUP($I180,'Institution Evaluation'!$A$55:$E$346,2,0),IFERROR(VLOOKUP($I180,'Privacy Analyst Evaluation'!$A$46:$E$120,2,0),""))</f>
        <v/>
      </c>
      <c r="K180" s="233" t="str">
        <f>IFERROR(VLOOKUP($I180,'Institution Evaluation'!$A$55:$E$346,3,0),IFERROR(VLOOKUP($I180,'Privacy Analyst Evaluation'!$A$46:$E$120,3,0),""))&amp;""</f>
        <v/>
      </c>
      <c r="L180" s="233" t="str">
        <f>IFERROR(VLOOKUP($I180,'Institution Evaluation'!$A$55:$E$346,4,0),IFERROR(VLOOKUP($I180,'Privacy Analyst Evaluation'!$A$46:$E$120,4,0),""))&amp;""</f>
        <v/>
      </c>
      <c r="M180" s="233" t="str">
        <f>IFERROR(VLOOKUP($I180,'Institution Evaluation'!$A$55:$E$346,5,0),IFERROR(VLOOKUP($I180,'Privacy Analyst Evaluation'!$A$46:$E$120,5,0),""))&amp;""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2">
      <c r="A181" s="233" t="str">
        <f>IFERROR(IF($A180+1&gt;'(backend scoring)'!$T$335,"",$A180+1),"")</f>
        <v/>
      </c>
      <c r="B181" s="233" t="str">
        <f>_xlfn.XLOOKUP($A181,'(backend scoring)'!$V$2:$V$333,'(backend scoring)'!$A$2:$A$333,"")</f>
        <v/>
      </c>
      <c r="C181" s="233" t="str">
        <f>IFERROR(VLOOKUP($B181,'Institution Evaluation'!$A$55:$E$346,2,0),IFERROR(VLOOKUP($B181,'Privacy Analyst Evaluation'!$A$46:$E$120,2,0),""))&amp;""</f>
        <v/>
      </c>
      <c r="D181" s="233" t="str">
        <f>IFERROR(VLOOKUP($B181,'Institution Evaluation'!$A$55:$E$346,3,0),IFERROR(VLOOKUP($B181,'Privacy Analyst Evaluation'!$A$46:$E$120,3,0),""))&amp;""</f>
        <v/>
      </c>
      <c r="E181" s="233" t="str">
        <f>IFERROR(VLOOKUP($B181,'Institution Evaluation'!$A$55:$E$346,4,0),IFERROR(VLOOKUP($B181,'Privacy Analyst Evaluation'!$A$46:$E$120,4,0),""))&amp;""</f>
        <v/>
      </c>
      <c r="F181" s="233" t="str">
        <f>IFERROR(VLOOKUP($B181,'Institution Evaluation'!$A$55:$E$346,5,0),IFERROR(VLOOKUP($B181,'Privacy Analyst Evaluation'!$A$46:$E$120,5,0),""))&amp;""</f>
        <v/>
      </c>
      <c r="G181" s="234"/>
      <c r="H181" s="233" t="str">
        <f>IFERROR(IF($H180+1&gt;'(backend scoring)'!$Q$335,"",$H180+1),"")</f>
        <v/>
      </c>
      <c r="I181" s="233" t="str">
        <f>_xlfn.XLOOKUP($H181,'(backend scoring)'!$S$2:$S$333,'(backend scoring)'!$A$2:$A$333,"")</f>
        <v/>
      </c>
      <c r="J181" s="233" t="str">
        <f>IFERROR(VLOOKUP($I181,'Institution Evaluation'!$A$55:$E$346,2,0),IFERROR(VLOOKUP($I181,'Privacy Analyst Evaluation'!$A$46:$E$120,2,0),""))</f>
        <v/>
      </c>
      <c r="K181" s="233" t="str">
        <f>IFERROR(VLOOKUP($I181,'Institution Evaluation'!$A$55:$E$346,3,0),IFERROR(VLOOKUP($I181,'Privacy Analyst Evaluation'!$A$46:$E$120,3,0),""))&amp;""</f>
        <v/>
      </c>
      <c r="L181" s="233" t="str">
        <f>IFERROR(VLOOKUP($I181,'Institution Evaluation'!$A$55:$E$346,4,0),IFERROR(VLOOKUP($I181,'Privacy Analyst Evaluation'!$A$46:$E$120,4,0),""))&amp;""</f>
        <v/>
      </c>
      <c r="M181" s="233" t="str">
        <f>IFERROR(VLOOKUP($I181,'Institution Evaluation'!$A$55:$E$346,5,0),IFERROR(VLOOKUP($I181,'Privacy Analyst Evaluation'!$A$46:$E$120,5,0),""))&amp;""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2">
      <c r="A182" s="233" t="str">
        <f>IFERROR(IF($A181+1&gt;'(backend scoring)'!$T$335,"",$A181+1),"")</f>
        <v/>
      </c>
      <c r="B182" s="233" t="str">
        <f>_xlfn.XLOOKUP($A182,'(backend scoring)'!$V$2:$V$333,'(backend scoring)'!$A$2:$A$333,"")</f>
        <v/>
      </c>
      <c r="C182" s="233" t="str">
        <f>IFERROR(VLOOKUP($B182,'Institution Evaluation'!$A$55:$E$346,2,0),IFERROR(VLOOKUP($B182,'Privacy Analyst Evaluation'!$A$46:$E$120,2,0),""))&amp;""</f>
        <v/>
      </c>
      <c r="D182" s="233" t="str">
        <f>IFERROR(VLOOKUP($B182,'Institution Evaluation'!$A$55:$E$346,3,0),IFERROR(VLOOKUP($B182,'Privacy Analyst Evaluation'!$A$46:$E$120,3,0),""))&amp;""</f>
        <v/>
      </c>
      <c r="E182" s="233" t="str">
        <f>IFERROR(VLOOKUP($B182,'Institution Evaluation'!$A$55:$E$346,4,0),IFERROR(VLOOKUP($B182,'Privacy Analyst Evaluation'!$A$46:$E$120,4,0),""))&amp;""</f>
        <v/>
      </c>
      <c r="F182" s="233" t="str">
        <f>IFERROR(VLOOKUP($B182,'Institution Evaluation'!$A$55:$E$346,5,0),IFERROR(VLOOKUP($B182,'Privacy Analyst Evaluation'!$A$46:$E$120,5,0),""))&amp;""</f>
        <v/>
      </c>
      <c r="G182" s="234"/>
      <c r="H182" s="233" t="str">
        <f>IFERROR(IF($H181+1&gt;'(backend scoring)'!$Q$335,"",$H181+1),"")</f>
        <v/>
      </c>
      <c r="I182" s="233" t="str">
        <f>_xlfn.XLOOKUP($H182,'(backend scoring)'!$S$2:$S$333,'(backend scoring)'!$A$2:$A$333,"")</f>
        <v/>
      </c>
      <c r="J182" s="233" t="str">
        <f>IFERROR(VLOOKUP($I182,'Institution Evaluation'!$A$55:$E$346,2,0),IFERROR(VLOOKUP($I182,'Privacy Analyst Evaluation'!$A$46:$E$120,2,0),""))</f>
        <v/>
      </c>
      <c r="K182" s="233" t="str">
        <f>IFERROR(VLOOKUP($I182,'Institution Evaluation'!$A$55:$E$346,3,0),IFERROR(VLOOKUP($I182,'Privacy Analyst Evaluation'!$A$46:$E$120,3,0),""))&amp;""</f>
        <v/>
      </c>
      <c r="L182" s="233" t="str">
        <f>IFERROR(VLOOKUP($I182,'Institution Evaluation'!$A$55:$E$346,4,0),IFERROR(VLOOKUP($I182,'Privacy Analyst Evaluation'!$A$46:$E$120,4,0),""))&amp;""</f>
        <v/>
      </c>
      <c r="M182" s="233" t="str">
        <f>IFERROR(VLOOKUP($I182,'Institution Evaluation'!$A$55:$E$346,5,0),IFERROR(VLOOKUP($I182,'Privacy Analyst Evaluation'!$A$46:$E$120,5,0),""))&amp;""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2">
      <c r="A183" s="233" t="str">
        <f>IFERROR(IF($A182+1&gt;'(backend scoring)'!$T$335,"",$A182+1),"")</f>
        <v/>
      </c>
      <c r="B183" s="233" t="str">
        <f>_xlfn.XLOOKUP($A183,'(backend scoring)'!$V$2:$V$333,'(backend scoring)'!$A$2:$A$333,"")</f>
        <v/>
      </c>
      <c r="C183" s="233" t="str">
        <f>IFERROR(VLOOKUP($B183,'Institution Evaluation'!$A$55:$E$346,2,0),IFERROR(VLOOKUP($B183,'Privacy Analyst Evaluation'!$A$46:$E$120,2,0),""))&amp;""</f>
        <v/>
      </c>
      <c r="D183" s="233" t="str">
        <f>IFERROR(VLOOKUP($B183,'Institution Evaluation'!$A$55:$E$346,3,0),IFERROR(VLOOKUP($B183,'Privacy Analyst Evaluation'!$A$46:$E$120,3,0),""))&amp;""</f>
        <v/>
      </c>
      <c r="E183" s="233" t="str">
        <f>IFERROR(VLOOKUP($B183,'Institution Evaluation'!$A$55:$E$346,4,0),IFERROR(VLOOKUP($B183,'Privacy Analyst Evaluation'!$A$46:$E$120,4,0),""))&amp;""</f>
        <v/>
      </c>
      <c r="F183" s="233" t="str">
        <f>IFERROR(VLOOKUP($B183,'Institution Evaluation'!$A$55:$E$346,5,0),IFERROR(VLOOKUP($B183,'Privacy Analyst Evaluation'!$A$46:$E$120,5,0),""))&amp;""</f>
        <v/>
      </c>
      <c r="G183" s="234"/>
      <c r="H183" s="233" t="str">
        <f>IFERROR(IF($H182+1&gt;'(backend scoring)'!$Q$335,"",$H182+1),"")</f>
        <v/>
      </c>
      <c r="I183" s="233" t="str">
        <f>_xlfn.XLOOKUP($H183,'(backend scoring)'!$S$2:$S$333,'(backend scoring)'!$A$2:$A$333,"")</f>
        <v/>
      </c>
      <c r="J183" s="233" t="str">
        <f>IFERROR(VLOOKUP($I183,'Institution Evaluation'!$A$55:$E$346,2,0),IFERROR(VLOOKUP($I183,'Privacy Analyst Evaluation'!$A$46:$E$120,2,0),""))</f>
        <v/>
      </c>
      <c r="K183" s="233" t="str">
        <f>IFERROR(VLOOKUP($I183,'Institution Evaluation'!$A$55:$E$346,3,0),IFERROR(VLOOKUP($I183,'Privacy Analyst Evaluation'!$A$46:$E$120,3,0),""))&amp;""</f>
        <v/>
      </c>
      <c r="L183" s="233" t="str">
        <f>IFERROR(VLOOKUP($I183,'Institution Evaluation'!$A$55:$E$346,4,0),IFERROR(VLOOKUP($I183,'Privacy Analyst Evaluation'!$A$46:$E$120,4,0),""))&amp;""</f>
        <v/>
      </c>
      <c r="M183" s="233" t="str">
        <f>IFERROR(VLOOKUP($I183,'Institution Evaluation'!$A$55:$E$346,5,0),IFERROR(VLOOKUP($I183,'Privacy Analyst Evaluation'!$A$46:$E$120,5,0),""))&amp;""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2">
      <c r="A184" s="233" t="str">
        <f>IFERROR(IF($A183+1&gt;'(backend scoring)'!$T$335,"",$A183+1),"")</f>
        <v/>
      </c>
      <c r="B184" s="233" t="str">
        <f>_xlfn.XLOOKUP($A184,'(backend scoring)'!$V$2:$V$333,'(backend scoring)'!$A$2:$A$333,"")</f>
        <v/>
      </c>
      <c r="C184" s="233" t="str">
        <f>IFERROR(VLOOKUP($B184,'Institution Evaluation'!$A$55:$E$346,2,0),IFERROR(VLOOKUP($B184,'Privacy Analyst Evaluation'!$A$46:$E$120,2,0),""))&amp;""</f>
        <v/>
      </c>
      <c r="D184" s="233" t="str">
        <f>IFERROR(VLOOKUP($B184,'Institution Evaluation'!$A$55:$E$346,3,0),IFERROR(VLOOKUP($B184,'Privacy Analyst Evaluation'!$A$46:$E$120,3,0),""))&amp;""</f>
        <v/>
      </c>
      <c r="E184" s="233" t="str">
        <f>IFERROR(VLOOKUP($B184,'Institution Evaluation'!$A$55:$E$346,4,0),IFERROR(VLOOKUP($B184,'Privacy Analyst Evaluation'!$A$46:$E$120,4,0),""))&amp;""</f>
        <v/>
      </c>
      <c r="F184" s="233" t="str">
        <f>IFERROR(VLOOKUP($B184,'Institution Evaluation'!$A$55:$E$346,5,0),IFERROR(VLOOKUP($B184,'Privacy Analyst Evaluation'!$A$46:$E$120,5,0),""))&amp;""</f>
        <v/>
      </c>
      <c r="G184" s="234"/>
      <c r="H184" s="233" t="str">
        <f>IFERROR(IF($H183+1&gt;'(backend scoring)'!$Q$335,"",$H183+1),"")</f>
        <v/>
      </c>
      <c r="I184" s="233" t="str">
        <f>_xlfn.XLOOKUP($H184,'(backend scoring)'!$S$2:$S$333,'(backend scoring)'!$A$2:$A$333,"")</f>
        <v/>
      </c>
      <c r="J184" s="233" t="str">
        <f>IFERROR(VLOOKUP($I184,'Institution Evaluation'!$A$55:$E$346,2,0),IFERROR(VLOOKUP($I184,'Privacy Analyst Evaluation'!$A$46:$E$120,2,0),""))</f>
        <v/>
      </c>
      <c r="K184" s="233" t="str">
        <f>IFERROR(VLOOKUP($I184,'Institution Evaluation'!$A$55:$E$346,3,0),IFERROR(VLOOKUP($I184,'Privacy Analyst Evaluation'!$A$46:$E$120,3,0),""))&amp;""</f>
        <v/>
      </c>
      <c r="L184" s="233" t="str">
        <f>IFERROR(VLOOKUP($I184,'Institution Evaluation'!$A$55:$E$346,4,0),IFERROR(VLOOKUP($I184,'Privacy Analyst Evaluation'!$A$46:$E$120,4,0),""))&amp;""</f>
        <v/>
      </c>
      <c r="M184" s="233" t="str">
        <f>IFERROR(VLOOKUP($I184,'Institution Evaluation'!$A$55:$E$346,5,0),IFERROR(VLOOKUP($I184,'Privacy Analyst Evaluation'!$A$46:$E$120,5,0),""))&amp;""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2">
      <c r="A185" s="233" t="str">
        <f>IFERROR(IF($A184+1&gt;'(backend scoring)'!$T$335,"",$A184+1),"")</f>
        <v/>
      </c>
      <c r="B185" s="233" t="str">
        <f>_xlfn.XLOOKUP($A185,'(backend scoring)'!$V$2:$V$333,'(backend scoring)'!$A$2:$A$333,"")</f>
        <v/>
      </c>
      <c r="C185" s="233" t="str">
        <f>IFERROR(VLOOKUP($B185,'Institution Evaluation'!$A$55:$E$346,2,0),IFERROR(VLOOKUP($B185,'Privacy Analyst Evaluation'!$A$46:$E$120,2,0),""))&amp;""</f>
        <v/>
      </c>
      <c r="D185" s="233" t="str">
        <f>IFERROR(VLOOKUP($B185,'Institution Evaluation'!$A$55:$E$346,3,0),IFERROR(VLOOKUP($B185,'Privacy Analyst Evaluation'!$A$46:$E$120,3,0),""))&amp;""</f>
        <v/>
      </c>
      <c r="E185" s="233" t="str">
        <f>IFERROR(VLOOKUP($B185,'Institution Evaluation'!$A$55:$E$346,4,0),IFERROR(VLOOKUP($B185,'Privacy Analyst Evaluation'!$A$46:$E$120,4,0),""))&amp;""</f>
        <v/>
      </c>
      <c r="F185" s="233" t="str">
        <f>IFERROR(VLOOKUP($B185,'Institution Evaluation'!$A$55:$E$346,5,0),IFERROR(VLOOKUP($B185,'Privacy Analyst Evaluation'!$A$46:$E$120,5,0),""))&amp;""</f>
        <v/>
      </c>
      <c r="G185" s="234"/>
      <c r="H185" s="233" t="str">
        <f>IFERROR(IF($H184+1&gt;'(backend scoring)'!$Q$335,"",$H184+1),"")</f>
        <v/>
      </c>
      <c r="I185" s="233" t="str">
        <f>_xlfn.XLOOKUP($H185,'(backend scoring)'!$S$2:$S$333,'(backend scoring)'!$A$2:$A$333,"")</f>
        <v/>
      </c>
      <c r="J185" s="233" t="str">
        <f>IFERROR(VLOOKUP($I185,'Institution Evaluation'!$A$55:$E$346,2,0),IFERROR(VLOOKUP($I185,'Privacy Analyst Evaluation'!$A$46:$E$120,2,0),""))</f>
        <v/>
      </c>
      <c r="K185" s="233" t="str">
        <f>IFERROR(VLOOKUP($I185,'Institution Evaluation'!$A$55:$E$346,3,0),IFERROR(VLOOKUP($I185,'Privacy Analyst Evaluation'!$A$46:$E$120,3,0),""))&amp;""</f>
        <v/>
      </c>
      <c r="L185" s="233" t="str">
        <f>IFERROR(VLOOKUP($I185,'Institution Evaluation'!$A$55:$E$346,4,0),IFERROR(VLOOKUP($I185,'Privacy Analyst Evaluation'!$A$46:$E$120,4,0),""))&amp;""</f>
        <v/>
      </c>
      <c r="M185" s="233" t="str">
        <f>IFERROR(VLOOKUP($I185,'Institution Evaluation'!$A$55:$E$346,5,0),IFERROR(VLOOKUP($I185,'Privacy Analyst Evaluation'!$A$46:$E$120,5,0),""))&amp;""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2">
      <c r="A186" s="233" t="str">
        <f>IFERROR(IF($A185+1&gt;'(backend scoring)'!$T$335,"",$A185+1),"")</f>
        <v/>
      </c>
      <c r="B186" s="233" t="str">
        <f>_xlfn.XLOOKUP($A186,'(backend scoring)'!$V$2:$V$333,'(backend scoring)'!$A$2:$A$333,"")</f>
        <v/>
      </c>
      <c r="C186" s="233" t="str">
        <f>IFERROR(VLOOKUP($B186,'Institution Evaluation'!$A$55:$E$346,2,0),IFERROR(VLOOKUP($B186,'Privacy Analyst Evaluation'!$A$46:$E$120,2,0),""))&amp;""</f>
        <v/>
      </c>
      <c r="D186" s="233" t="str">
        <f>IFERROR(VLOOKUP($B186,'Institution Evaluation'!$A$55:$E$346,3,0),IFERROR(VLOOKUP($B186,'Privacy Analyst Evaluation'!$A$46:$E$120,3,0),""))&amp;""</f>
        <v/>
      </c>
      <c r="E186" s="233" t="str">
        <f>IFERROR(VLOOKUP($B186,'Institution Evaluation'!$A$55:$E$346,4,0),IFERROR(VLOOKUP($B186,'Privacy Analyst Evaluation'!$A$46:$E$120,4,0),""))&amp;""</f>
        <v/>
      </c>
      <c r="F186" s="233" t="str">
        <f>IFERROR(VLOOKUP($B186,'Institution Evaluation'!$A$55:$E$346,5,0),IFERROR(VLOOKUP($B186,'Privacy Analyst Evaluation'!$A$46:$E$120,5,0),""))&amp;""</f>
        <v/>
      </c>
      <c r="G186" s="234"/>
      <c r="H186" s="233" t="str">
        <f>IFERROR(IF($H185+1&gt;'(backend scoring)'!$Q$335,"",$H185+1),"")</f>
        <v/>
      </c>
      <c r="I186" s="233" t="str">
        <f>_xlfn.XLOOKUP($H186,'(backend scoring)'!$S$2:$S$333,'(backend scoring)'!$A$2:$A$333,"")</f>
        <v/>
      </c>
      <c r="J186" s="233" t="str">
        <f>IFERROR(VLOOKUP($I186,'Institution Evaluation'!$A$55:$E$346,2,0),IFERROR(VLOOKUP($I186,'Privacy Analyst Evaluation'!$A$46:$E$120,2,0),""))</f>
        <v/>
      </c>
      <c r="K186" s="233" t="str">
        <f>IFERROR(VLOOKUP($I186,'Institution Evaluation'!$A$55:$E$346,3,0),IFERROR(VLOOKUP($I186,'Privacy Analyst Evaluation'!$A$46:$E$120,3,0),""))&amp;""</f>
        <v/>
      </c>
      <c r="L186" s="233" t="str">
        <f>IFERROR(VLOOKUP($I186,'Institution Evaluation'!$A$55:$E$346,4,0),IFERROR(VLOOKUP($I186,'Privacy Analyst Evaluation'!$A$46:$E$120,4,0),""))&amp;""</f>
        <v/>
      </c>
      <c r="M186" s="233" t="str">
        <f>IFERROR(VLOOKUP($I186,'Institution Evaluation'!$A$55:$E$346,5,0),IFERROR(VLOOKUP($I186,'Privacy Analyst Evaluation'!$A$46:$E$120,5,0),""))&amp;""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2">
      <c r="A187" s="233" t="str">
        <f>IFERROR(IF($A186+1&gt;'(backend scoring)'!$T$335,"",$A186+1),"")</f>
        <v/>
      </c>
      <c r="B187" s="233" t="str">
        <f>_xlfn.XLOOKUP($A187,'(backend scoring)'!$V$2:$V$333,'(backend scoring)'!$A$2:$A$333,"")</f>
        <v/>
      </c>
      <c r="C187" s="233" t="str">
        <f>IFERROR(VLOOKUP($B187,'Institution Evaluation'!$A$55:$E$346,2,0),IFERROR(VLOOKUP($B187,'Privacy Analyst Evaluation'!$A$46:$E$120,2,0),""))&amp;""</f>
        <v/>
      </c>
      <c r="D187" s="233" t="str">
        <f>IFERROR(VLOOKUP($B187,'Institution Evaluation'!$A$55:$E$346,3,0),IFERROR(VLOOKUP($B187,'Privacy Analyst Evaluation'!$A$46:$E$120,3,0),""))&amp;""</f>
        <v/>
      </c>
      <c r="E187" s="233" t="str">
        <f>IFERROR(VLOOKUP($B187,'Institution Evaluation'!$A$55:$E$346,4,0),IFERROR(VLOOKUP($B187,'Privacy Analyst Evaluation'!$A$46:$E$120,4,0),""))&amp;""</f>
        <v/>
      </c>
      <c r="F187" s="233" t="str">
        <f>IFERROR(VLOOKUP($B187,'Institution Evaluation'!$A$55:$E$346,5,0),IFERROR(VLOOKUP($B187,'Privacy Analyst Evaluation'!$A$46:$E$120,5,0),""))&amp;""</f>
        <v/>
      </c>
      <c r="G187" s="234"/>
      <c r="H187" s="233" t="str">
        <f>IFERROR(IF($H186+1&gt;'(backend scoring)'!$Q$335,"",$H186+1),"")</f>
        <v/>
      </c>
      <c r="I187" s="233" t="str">
        <f>_xlfn.XLOOKUP($H187,'(backend scoring)'!$S$2:$S$333,'(backend scoring)'!$A$2:$A$333,"")</f>
        <v/>
      </c>
      <c r="J187" s="233" t="str">
        <f>IFERROR(VLOOKUP($I187,'Institution Evaluation'!$A$55:$E$346,2,0),IFERROR(VLOOKUP($I187,'Privacy Analyst Evaluation'!$A$46:$E$120,2,0),""))</f>
        <v/>
      </c>
      <c r="K187" s="233" t="str">
        <f>IFERROR(VLOOKUP($I187,'Institution Evaluation'!$A$55:$E$346,3,0),IFERROR(VLOOKUP($I187,'Privacy Analyst Evaluation'!$A$46:$E$120,3,0),""))&amp;""</f>
        <v/>
      </c>
      <c r="L187" s="233" t="str">
        <f>IFERROR(VLOOKUP($I187,'Institution Evaluation'!$A$55:$E$346,4,0),IFERROR(VLOOKUP($I187,'Privacy Analyst Evaluation'!$A$46:$E$120,4,0),""))&amp;""</f>
        <v/>
      </c>
      <c r="M187" s="233" t="str">
        <f>IFERROR(VLOOKUP($I187,'Institution Evaluation'!$A$55:$E$346,5,0),IFERROR(VLOOKUP($I187,'Privacy Analyst Evaluation'!$A$46:$E$120,5,0),""))&amp;""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2">
      <c r="A188" s="233" t="str">
        <f>IFERROR(IF($A187+1&gt;'(backend scoring)'!$T$335,"",$A187+1),"")</f>
        <v/>
      </c>
      <c r="B188" s="233" t="str">
        <f>_xlfn.XLOOKUP($A188,'(backend scoring)'!$V$2:$V$333,'(backend scoring)'!$A$2:$A$333,"")</f>
        <v/>
      </c>
      <c r="C188" s="233" t="str">
        <f>IFERROR(VLOOKUP($B188,'Institution Evaluation'!$A$55:$E$346,2,0),IFERROR(VLOOKUP($B188,'Privacy Analyst Evaluation'!$A$46:$E$120,2,0),""))&amp;""</f>
        <v/>
      </c>
      <c r="D188" s="233" t="str">
        <f>IFERROR(VLOOKUP($B188,'Institution Evaluation'!$A$55:$E$346,3,0),IFERROR(VLOOKUP($B188,'Privacy Analyst Evaluation'!$A$46:$E$120,3,0),""))&amp;""</f>
        <v/>
      </c>
      <c r="E188" s="233" t="str">
        <f>IFERROR(VLOOKUP($B188,'Institution Evaluation'!$A$55:$E$346,4,0),IFERROR(VLOOKUP($B188,'Privacy Analyst Evaluation'!$A$46:$E$120,4,0),""))&amp;""</f>
        <v/>
      </c>
      <c r="F188" s="233" t="str">
        <f>IFERROR(VLOOKUP($B188,'Institution Evaluation'!$A$55:$E$346,5,0),IFERROR(VLOOKUP($B188,'Privacy Analyst Evaluation'!$A$46:$E$120,5,0),""))&amp;""</f>
        <v/>
      </c>
      <c r="G188" s="234"/>
      <c r="H188" s="233" t="str">
        <f>IFERROR(IF($H187+1&gt;'(backend scoring)'!$Q$335,"",$H187+1),"")</f>
        <v/>
      </c>
      <c r="I188" s="233" t="str">
        <f>_xlfn.XLOOKUP($H188,'(backend scoring)'!$S$2:$S$333,'(backend scoring)'!$A$2:$A$333,"")</f>
        <v/>
      </c>
      <c r="J188" s="233" t="str">
        <f>IFERROR(VLOOKUP($I188,'Institution Evaluation'!$A$55:$E$346,2,0),IFERROR(VLOOKUP($I188,'Privacy Analyst Evaluation'!$A$46:$E$120,2,0),""))</f>
        <v/>
      </c>
      <c r="K188" s="233" t="str">
        <f>IFERROR(VLOOKUP($I188,'Institution Evaluation'!$A$55:$E$346,3,0),IFERROR(VLOOKUP($I188,'Privacy Analyst Evaluation'!$A$46:$E$120,3,0),""))&amp;""</f>
        <v/>
      </c>
      <c r="L188" s="233" t="str">
        <f>IFERROR(VLOOKUP($I188,'Institution Evaluation'!$A$55:$E$346,4,0),IFERROR(VLOOKUP($I188,'Privacy Analyst Evaluation'!$A$46:$E$120,4,0),""))&amp;""</f>
        <v/>
      </c>
      <c r="M188" s="233" t="str">
        <f>IFERROR(VLOOKUP($I188,'Institution Evaluation'!$A$55:$E$346,5,0),IFERROR(VLOOKUP($I188,'Privacy Analyst Evaluation'!$A$46:$E$120,5,0),""))&amp;""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2">
      <c r="A189" s="233" t="str">
        <f>IFERROR(IF($A188+1&gt;'(backend scoring)'!$T$335,"",$A188+1),"")</f>
        <v/>
      </c>
      <c r="B189" s="233" t="str">
        <f>_xlfn.XLOOKUP($A189,'(backend scoring)'!$V$2:$V$333,'(backend scoring)'!$A$2:$A$333,"")</f>
        <v/>
      </c>
      <c r="C189" s="233" t="str">
        <f>IFERROR(VLOOKUP($B189,'Institution Evaluation'!$A$55:$E$346,2,0),IFERROR(VLOOKUP($B189,'Privacy Analyst Evaluation'!$A$46:$E$120,2,0),""))&amp;""</f>
        <v/>
      </c>
      <c r="D189" s="233" t="str">
        <f>IFERROR(VLOOKUP($B189,'Institution Evaluation'!$A$55:$E$346,3,0),IFERROR(VLOOKUP($B189,'Privacy Analyst Evaluation'!$A$46:$E$120,3,0),""))&amp;""</f>
        <v/>
      </c>
      <c r="E189" s="233" t="str">
        <f>IFERROR(VLOOKUP($B189,'Institution Evaluation'!$A$55:$E$346,4,0),IFERROR(VLOOKUP($B189,'Privacy Analyst Evaluation'!$A$46:$E$120,4,0),""))&amp;""</f>
        <v/>
      </c>
      <c r="F189" s="233" t="str">
        <f>IFERROR(VLOOKUP($B189,'Institution Evaluation'!$A$55:$E$346,5,0),IFERROR(VLOOKUP($B189,'Privacy Analyst Evaluation'!$A$46:$E$120,5,0),""))&amp;""</f>
        <v/>
      </c>
      <c r="G189" s="234"/>
      <c r="H189" s="233" t="str">
        <f>IFERROR(IF($H188+1&gt;'(backend scoring)'!$Q$335,"",$H188+1),"")</f>
        <v/>
      </c>
      <c r="I189" s="233" t="str">
        <f>_xlfn.XLOOKUP($H189,'(backend scoring)'!$S$2:$S$333,'(backend scoring)'!$A$2:$A$333,"")</f>
        <v/>
      </c>
      <c r="J189" s="233" t="str">
        <f>IFERROR(VLOOKUP($I189,'Institution Evaluation'!$A$55:$E$346,2,0),IFERROR(VLOOKUP($I189,'Privacy Analyst Evaluation'!$A$46:$E$120,2,0),""))</f>
        <v/>
      </c>
      <c r="K189" s="233" t="str">
        <f>IFERROR(VLOOKUP($I189,'Institution Evaluation'!$A$55:$E$346,3,0),IFERROR(VLOOKUP($I189,'Privacy Analyst Evaluation'!$A$46:$E$120,3,0),""))&amp;""</f>
        <v/>
      </c>
      <c r="L189" s="233" t="str">
        <f>IFERROR(VLOOKUP($I189,'Institution Evaluation'!$A$55:$E$346,4,0),IFERROR(VLOOKUP($I189,'Privacy Analyst Evaluation'!$A$46:$E$120,4,0),""))&amp;""</f>
        <v/>
      </c>
      <c r="M189" s="233" t="str">
        <f>IFERROR(VLOOKUP($I189,'Institution Evaluation'!$A$55:$E$346,5,0),IFERROR(VLOOKUP($I189,'Privacy Analyst Evaluation'!$A$46:$E$120,5,0),""))&amp;""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2">
      <c r="A190" s="233" t="str">
        <f>IFERROR(IF($A189+1&gt;'(backend scoring)'!$T$335,"",$A189+1),"")</f>
        <v/>
      </c>
      <c r="B190" s="233" t="str">
        <f>_xlfn.XLOOKUP($A190,'(backend scoring)'!$V$2:$V$333,'(backend scoring)'!$A$2:$A$333,"")</f>
        <v/>
      </c>
      <c r="C190" s="233" t="str">
        <f>IFERROR(VLOOKUP($B190,'Institution Evaluation'!$A$55:$E$346,2,0),IFERROR(VLOOKUP($B190,'Privacy Analyst Evaluation'!$A$46:$E$120,2,0),""))&amp;""</f>
        <v/>
      </c>
      <c r="D190" s="233" t="str">
        <f>IFERROR(VLOOKUP($B190,'Institution Evaluation'!$A$55:$E$346,3,0),IFERROR(VLOOKUP($B190,'Privacy Analyst Evaluation'!$A$46:$E$120,3,0),""))&amp;""</f>
        <v/>
      </c>
      <c r="E190" s="233" t="str">
        <f>IFERROR(VLOOKUP($B190,'Institution Evaluation'!$A$55:$E$346,4,0),IFERROR(VLOOKUP($B190,'Privacy Analyst Evaluation'!$A$46:$E$120,4,0),""))&amp;""</f>
        <v/>
      </c>
      <c r="F190" s="233" t="str">
        <f>IFERROR(VLOOKUP($B190,'Institution Evaluation'!$A$55:$E$346,5,0),IFERROR(VLOOKUP($B190,'Privacy Analyst Evaluation'!$A$46:$E$120,5,0),""))&amp;""</f>
        <v/>
      </c>
      <c r="G190" s="234"/>
      <c r="H190" s="233" t="str">
        <f>IFERROR(IF($H189+1&gt;'(backend scoring)'!$Q$335,"",$H189+1),"")</f>
        <v/>
      </c>
      <c r="I190" s="233" t="str">
        <f>_xlfn.XLOOKUP($H190,'(backend scoring)'!$S$2:$S$333,'(backend scoring)'!$A$2:$A$333,"")</f>
        <v/>
      </c>
      <c r="J190" s="233" t="str">
        <f>IFERROR(VLOOKUP($I190,'Institution Evaluation'!$A$55:$E$346,2,0),IFERROR(VLOOKUP($I190,'Privacy Analyst Evaluation'!$A$46:$E$120,2,0),""))</f>
        <v/>
      </c>
      <c r="K190" s="233" t="str">
        <f>IFERROR(VLOOKUP($I190,'Institution Evaluation'!$A$55:$E$346,3,0),IFERROR(VLOOKUP($I190,'Privacy Analyst Evaluation'!$A$46:$E$120,3,0),""))&amp;""</f>
        <v/>
      </c>
      <c r="L190" s="233" t="str">
        <f>IFERROR(VLOOKUP($I190,'Institution Evaluation'!$A$55:$E$346,4,0),IFERROR(VLOOKUP($I190,'Privacy Analyst Evaluation'!$A$46:$E$120,4,0),""))&amp;""</f>
        <v/>
      </c>
      <c r="M190" s="233" t="str">
        <f>IFERROR(VLOOKUP($I190,'Institution Evaluation'!$A$55:$E$346,5,0),IFERROR(VLOOKUP($I190,'Privacy Analyst Evaluation'!$A$46:$E$120,5,0),""))&amp;""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2">
      <c r="A191" s="233" t="str">
        <f>IFERROR(IF($A190+1&gt;'(backend scoring)'!$T$335,"",$A190+1),"")</f>
        <v/>
      </c>
      <c r="B191" s="233" t="str">
        <f>_xlfn.XLOOKUP($A191,'(backend scoring)'!$V$2:$V$333,'(backend scoring)'!$A$2:$A$333,"")</f>
        <v/>
      </c>
      <c r="C191" s="233" t="str">
        <f>IFERROR(VLOOKUP($B191,'Institution Evaluation'!$A$55:$E$346,2,0),IFERROR(VLOOKUP($B191,'Privacy Analyst Evaluation'!$A$46:$E$120,2,0),""))&amp;""</f>
        <v/>
      </c>
      <c r="D191" s="233" t="str">
        <f>IFERROR(VLOOKUP($B191,'Institution Evaluation'!$A$55:$E$346,3,0),IFERROR(VLOOKUP($B191,'Privacy Analyst Evaluation'!$A$46:$E$120,3,0),""))&amp;""</f>
        <v/>
      </c>
      <c r="E191" s="233" t="str">
        <f>IFERROR(VLOOKUP($B191,'Institution Evaluation'!$A$55:$E$346,4,0),IFERROR(VLOOKUP($B191,'Privacy Analyst Evaluation'!$A$46:$E$120,4,0),""))&amp;""</f>
        <v/>
      </c>
      <c r="F191" s="233" t="str">
        <f>IFERROR(VLOOKUP($B191,'Institution Evaluation'!$A$55:$E$346,5,0),IFERROR(VLOOKUP($B191,'Privacy Analyst Evaluation'!$A$46:$E$120,5,0),""))&amp;""</f>
        <v/>
      </c>
      <c r="G191" s="234"/>
      <c r="H191" s="233" t="str">
        <f>IFERROR(IF($H190+1&gt;'(backend scoring)'!$Q$335,"",$H190+1),"")</f>
        <v/>
      </c>
      <c r="I191" s="233" t="str">
        <f>_xlfn.XLOOKUP($H191,'(backend scoring)'!$S$2:$S$333,'(backend scoring)'!$A$2:$A$333,"")</f>
        <v/>
      </c>
      <c r="J191" s="233" t="str">
        <f>IFERROR(VLOOKUP($I191,'Institution Evaluation'!$A$55:$E$346,2,0),IFERROR(VLOOKUP($I191,'Privacy Analyst Evaluation'!$A$46:$E$120,2,0),""))</f>
        <v/>
      </c>
      <c r="K191" s="233" t="str">
        <f>IFERROR(VLOOKUP($I191,'Institution Evaluation'!$A$55:$E$346,3,0),IFERROR(VLOOKUP($I191,'Privacy Analyst Evaluation'!$A$46:$E$120,3,0),""))&amp;""</f>
        <v/>
      </c>
      <c r="L191" s="233" t="str">
        <f>IFERROR(VLOOKUP($I191,'Institution Evaluation'!$A$55:$E$346,4,0),IFERROR(VLOOKUP($I191,'Privacy Analyst Evaluation'!$A$46:$E$120,4,0),""))&amp;""</f>
        <v/>
      </c>
      <c r="M191" s="233" t="str">
        <f>IFERROR(VLOOKUP($I191,'Institution Evaluation'!$A$55:$E$346,5,0),IFERROR(VLOOKUP($I191,'Privacy Analyst Evaluation'!$A$46:$E$120,5,0),""))&amp;""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2">
      <c r="A192" s="233" t="str">
        <f>IFERROR(IF($A191+1&gt;'(backend scoring)'!$T$335,"",$A191+1),"")</f>
        <v/>
      </c>
      <c r="B192" s="233" t="str">
        <f>_xlfn.XLOOKUP($A192,'(backend scoring)'!$V$2:$V$333,'(backend scoring)'!$A$2:$A$333,"")</f>
        <v/>
      </c>
      <c r="C192" s="233" t="str">
        <f>IFERROR(VLOOKUP($B192,'Institution Evaluation'!$A$55:$E$346,2,0),IFERROR(VLOOKUP($B192,'Privacy Analyst Evaluation'!$A$46:$E$120,2,0),""))&amp;""</f>
        <v/>
      </c>
      <c r="D192" s="233" t="str">
        <f>IFERROR(VLOOKUP($B192,'Institution Evaluation'!$A$55:$E$346,3,0),IFERROR(VLOOKUP($B192,'Privacy Analyst Evaluation'!$A$46:$E$120,3,0),""))&amp;""</f>
        <v/>
      </c>
      <c r="E192" s="233" t="str">
        <f>IFERROR(VLOOKUP($B192,'Institution Evaluation'!$A$55:$E$346,4,0),IFERROR(VLOOKUP($B192,'Privacy Analyst Evaluation'!$A$46:$E$120,4,0),""))&amp;""</f>
        <v/>
      </c>
      <c r="F192" s="233" t="str">
        <f>IFERROR(VLOOKUP($B192,'Institution Evaluation'!$A$55:$E$346,5,0),IFERROR(VLOOKUP($B192,'Privacy Analyst Evaluation'!$A$46:$E$120,5,0),""))&amp;""</f>
        <v/>
      </c>
      <c r="G192" s="234"/>
      <c r="H192" s="233" t="str">
        <f>IFERROR(IF($H191+1&gt;'(backend scoring)'!$Q$335,"",$H191+1),"")</f>
        <v/>
      </c>
      <c r="I192" s="233" t="str">
        <f>_xlfn.XLOOKUP($H192,'(backend scoring)'!$S$2:$S$333,'(backend scoring)'!$A$2:$A$333,"")</f>
        <v/>
      </c>
      <c r="J192" s="233" t="str">
        <f>IFERROR(VLOOKUP($I192,'Institution Evaluation'!$A$55:$E$346,2,0),IFERROR(VLOOKUP($I192,'Privacy Analyst Evaluation'!$A$46:$E$120,2,0),""))</f>
        <v/>
      </c>
      <c r="K192" s="233" t="str">
        <f>IFERROR(VLOOKUP($I192,'Institution Evaluation'!$A$55:$E$346,3,0),IFERROR(VLOOKUP($I192,'Privacy Analyst Evaluation'!$A$46:$E$120,3,0),""))&amp;""</f>
        <v/>
      </c>
      <c r="L192" s="233" t="str">
        <f>IFERROR(VLOOKUP($I192,'Institution Evaluation'!$A$55:$E$346,4,0),IFERROR(VLOOKUP($I192,'Privacy Analyst Evaluation'!$A$46:$E$120,4,0),""))&amp;""</f>
        <v/>
      </c>
      <c r="M192" s="233" t="str">
        <f>IFERROR(VLOOKUP($I192,'Institution Evaluation'!$A$55:$E$346,5,0),IFERROR(VLOOKUP($I192,'Privacy Analyst Evaluation'!$A$46:$E$120,5,0),""))&amp;""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2">
      <c r="A193" s="233" t="str">
        <f>IFERROR(IF($A192+1&gt;'(backend scoring)'!$T$335,"",$A192+1),"")</f>
        <v/>
      </c>
      <c r="B193" s="233" t="str">
        <f>_xlfn.XLOOKUP($A193,'(backend scoring)'!$V$2:$V$333,'(backend scoring)'!$A$2:$A$333,"")</f>
        <v/>
      </c>
      <c r="C193" s="233" t="str">
        <f>IFERROR(VLOOKUP($B193,'Institution Evaluation'!$A$55:$E$346,2,0),IFERROR(VLOOKUP($B193,'Privacy Analyst Evaluation'!$A$46:$E$120,2,0),""))&amp;""</f>
        <v/>
      </c>
      <c r="D193" s="233" t="str">
        <f>IFERROR(VLOOKUP($B193,'Institution Evaluation'!$A$55:$E$346,3,0),IFERROR(VLOOKUP($B193,'Privacy Analyst Evaluation'!$A$46:$E$120,3,0),""))&amp;""</f>
        <v/>
      </c>
      <c r="E193" s="233" t="str">
        <f>IFERROR(VLOOKUP($B193,'Institution Evaluation'!$A$55:$E$346,4,0),IFERROR(VLOOKUP($B193,'Privacy Analyst Evaluation'!$A$46:$E$120,4,0),""))&amp;""</f>
        <v/>
      </c>
      <c r="F193" s="233" t="str">
        <f>IFERROR(VLOOKUP($B193,'Institution Evaluation'!$A$55:$E$346,5,0),IFERROR(VLOOKUP($B193,'Privacy Analyst Evaluation'!$A$46:$E$120,5,0),""))&amp;""</f>
        <v/>
      </c>
      <c r="G193" s="234"/>
      <c r="H193" s="233" t="str">
        <f>IFERROR(IF($H192+1&gt;'(backend scoring)'!$Q$335,"",$H192+1),"")</f>
        <v/>
      </c>
      <c r="I193" s="233" t="str">
        <f>_xlfn.XLOOKUP($H193,'(backend scoring)'!$S$2:$S$333,'(backend scoring)'!$A$2:$A$333,"")</f>
        <v/>
      </c>
      <c r="J193" s="233" t="str">
        <f>IFERROR(VLOOKUP($I193,'Institution Evaluation'!$A$55:$E$346,2,0),IFERROR(VLOOKUP($I193,'Privacy Analyst Evaluation'!$A$46:$E$120,2,0),""))</f>
        <v/>
      </c>
      <c r="K193" s="233" t="str">
        <f>IFERROR(VLOOKUP($I193,'Institution Evaluation'!$A$55:$E$346,3,0),IFERROR(VLOOKUP($I193,'Privacy Analyst Evaluation'!$A$46:$E$120,3,0),""))&amp;""</f>
        <v/>
      </c>
      <c r="L193" s="233" t="str">
        <f>IFERROR(VLOOKUP($I193,'Institution Evaluation'!$A$55:$E$346,4,0),IFERROR(VLOOKUP($I193,'Privacy Analyst Evaluation'!$A$46:$E$120,4,0),""))&amp;""</f>
        <v/>
      </c>
      <c r="M193" s="233" t="str">
        <f>IFERROR(VLOOKUP($I193,'Institution Evaluation'!$A$55:$E$346,5,0),IFERROR(VLOOKUP($I193,'Privacy Analyst Evaluation'!$A$46:$E$120,5,0),""))&amp;""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2">
      <c r="A194" s="233" t="str">
        <f>IFERROR(IF($A193+1&gt;'(backend scoring)'!$T$335,"",$A193+1),"")</f>
        <v/>
      </c>
      <c r="B194" s="233" t="str">
        <f>_xlfn.XLOOKUP($A194,'(backend scoring)'!$V$2:$V$333,'(backend scoring)'!$A$2:$A$333,"")</f>
        <v/>
      </c>
      <c r="C194" s="233" t="str">
        <f>IFERROR(VLOOKUP($B194,'Institution Evaluation'!$A$55:$E$346,2,0),IFERROR(VLOOKUP($B194,'Privacy Analyst Evaluation'!$A$46:$E$120,2,0),""))&amp;""</f>
        <v/>
      </c>
      <c r="D194" s="233" t="str">
        <f>IFERROR(VLOOKUP($B194,'Institution Evaluation'!$A$55:$E$346,3,0),IFERROR(VLOOKUP($B194,'Privacy Analyst Evaluation'!$A$46:$E$120,3,0),""))&amp;""</f>
        <v/>
      </c>
      <c r="E194" s="233" t="str">
        <f>IFERROR(VLOOKUP($B194,'Institution Evaluation'!$A$55:$E$346,4,0),IFERROR(VLOOKUP($B194,'Privacy Analyst Evaluation'!$A$46:$E$120,4,0),""))&amp;""</f>
        <v/>
      </c>
      <c r="F194" s="233" t="str">
        <f>IFERROR(VLOOKUP($B194,'Institution Evaluation'!$A$55:$E$346,5,0),IFERROR(VLOOKUP($B194,'Privacy Analyst Evaluation'!$A$46:$E$120,5,0),""))&amp;""</f>
        <v/>
      </c>
      <c r="G194" s="234"/>
      <c r="H194" s="233" t="str">
        <f>IFERROR(IF($H193+1&gt;'(backend scoring)'!$Q$335,"",$H193+1),"")</f>
        <v/>
      </c>
      <c r="I194" s="233" t="str">
        <f>_xlfn.XLOOKUP($H194,'(backend scoring)'!$S$2:$S$333,'(backend scoring)'!$A$2:$A$333,"")</f>
        <v/>
      </c>
      <c r="J194" s="233" t="str">
        <f>IFERROR(VLOOKUP($I194,'Institution Evaluation'!$A$55:$E$346,2,0),IFERROR(VLOOKUP($I194,'Privacy Analyst Evaluation'!$A$46:$E$120,2,0),""))</f>
        <v/>
      </c>
      <c r="K194" s="233" t="str">
        <f>IFERROR(VLOOKUP($I194,'Institution Evaluation'!$A$55:$E$346,3,0),IFERROR(VLOOKUP($I194,'Privacy Analyst Evaluation'!$A$46:$E$120,3,0),""))&amp;""</f>
        <v/>
      </c>
      <c r="L194" s="233" t="str">
        <f>IFERROR(VLOOKUP($I194,'Institution Evaluation'!$A$55:$E$346,4,0),IFERROR(VLOOKUP($I194,'Privacy Analyst Evaluation'!$A$46:$E$120,4,0),""))&amp;""</f>
        <v/>
      </c>
      <c r="M194" s="233" t="str">
        <f>IFERROR(VLOOKUP($I194,'Institution Evaluation'!$A$55:$E$346,5,0),IFERROR(VLOOKUP($I194,'Privacy Analyst Evaluation'!$A$46:$E$120,5,0),""))&amp;""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2">
      <c r="A195" s="233" t="str">
        <f>IFERROR(IF($A194+1&gt;'(backend scoring)'!$T$335,"",$A194+1),"")</f>
        <v/>
      </c>
      <c r="B195" s="233" t="str">
        <f>_xlfn.XLOOKUP($A195,'(backend scoring)'!$V$2:$V$333,'(backend scoring)'!$A$2:$A$333,"")</f>
        <v/>
      </c>
      <c r="C195" s="233" t="str">
        <f>IFERROR(VLOOKUP($B195,'Institution Evaluation'!$A$55:$E$346,2,0),IFERROR(VLOOKUP($B195,'Privacy Analyst Evaluation'!$A$46:$E$120,2,0),""))&amp;""</f>
        <v/>
      </c>
      <c r="D195" s="233" t="str">
        <f>IFERROR(VLOOKUP($B195,'Institution Evaluation'!$A$55:$E$346,3,0),IFERROR(VLOOKUP($B195,'Privacy Analyst Evaluation'!$A$46:$E$120,3,0),""))&amp;""</f>
        <v/>
      </c>
      <c r="E195" s="233" t="str">
        <f>IFERROR(VLOOKUP($B195,'Institution Evaluation'!$A$55:$E$346,4,0),IFERROR(VLOOKUP($B195,'Privacy Analyst Evaluation'!$A$46:$E$120,4,0),""))&amp;""</f>
        <v/>
      </c>
      <c r="F195" s="233" t="str">
        <f>IFERROR(VLOOKUP($B195,'Institution Evaluation'!$A$55:$E$346,5,0),IFERROR(VLOOKUP($B195,'Privacy Analyst Evaluation'!$A$46:$E$120,5,0),""))&amp;""</f>
        <v/>
      </c>
      <c r="G195" s="234"/>
      <c r="H195" s="233" t="str">
        <f>IFERROR(IF($H194+1&gt;'(backend scoring)'!$Q$335,"",$H194+1),"")</f>
        <v/>
      </c>
      <c r="I195" s="233" t="str">
        <f>_xlfn.XLOOKUP($H195,'(backend scoring)'!$S$2:$S$333,'(backend scoring)'!$A$2:$A$333,"")</f>
        <v/>
      </c>
      <c r="J195" s="233" t="str">
        <f>IFERROR(VLOOKUP($I195,'Institution Evaluation'!$A$55:$E$346,2,0),IFERROR(VLOOKUP($I195,'Privacy Analyst Evaluation'!$A$46:$E$120,2,0),""))</f>
        <v/>
      </c>
      <c r="K195" s="233" t="str">
        <f>IFERROR(VLOOKUP($I195,'Institution Evaluation'!$A$55:$E$346,3,0),IFERROR(VLOOKUP($I195,'Privacy Analyst Evaluation'!$A$46:$E$120,3,0),""))&amp;""</f>
        <v/>
      </c>
      <c r="L195" s="233" t="str">
        <f>IFERROR(VLOOKUP($I195,'Institution Evaluation'!$A$55:$E$346,4,0),IFERROR(VLOOKUP($I195,'Privacy Analyst Evaluation'!$A$46:$E$120,4,0),""))&amp;""</f>
        <v/>
      </c>
      <c r="M195" s="233" t="str">
        <f>IFERROR(VLOOKUP($I195,'Institution Evaluation'!$A$55:$E$346,5,0),IFERROR(VLOOKUP($I195,'Privacy Analyst Evaluation'!$A$46:$E$120,5,0),""))&amp;""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2">
      <c r="A196" s="233" t="str">
        <f>IFERROR(IF($A195+1&gt;'(backend scoring)'!$T$335,"",$A195+1),"")</f>
        <v/>
      </c>
      <c r="B196" s="233" t="str">
        <f>_xlfn.XLOOKUP($A196,'(backend scoring)'!$V$2:$V$333,'(backend scoring)'!$A$2:$A$333,"")</f>
        <v/>
      </c>
      <c r="C196" s="233" t="str">
        <f>IFERROR(VLOOKUP($B196,'Institution Evaluation'!$A$55:$E$346,2,0),IFERROR(VLOOKUP($B196,'Privacy Analyst Evaluation'!$A$46:$E$120,2,0),""))&amp;""</f>
        <v/>
      </c>
      <c r="D196" s="233" t="str">
        <f>IFERROR(VLOOKUP($B196,'Institution Evaluation'!$A$55:$E$346,3,0),IFERROR(VLOOKUP($B196,'Privacy Analyst Evaluation'!$A$46:$E$120,3,0),""))&amp;""</f>
        <v/>
      </c>
      <c r="E196" s="233" t="str">
        <f>IFERROR(VLOOKUP($B196,'Institution Evaluation'!$A$55:$E$346,4,0),IFERROR(VLOOKUP($B196,'Privacy Analyst Evaluation'!$A$46:$E$120,4,0),""))&amp;""</f>
        <v/>
      </c>
      <c r="F196" s="233" t="str">
        <f>IFERROR(VLOOKUP($B196,'Institution Evaluation'!$A$55:$E$346,5,0),IFERROR(VLOOKUP($B196,'Privacy Analyst Evaluation'!$A$46:$E$120,5,0),""))&amp;""</f>
        <v/>
      </c>
      <c r="G196" s="234"/>
      <c r="H196" s="233" t="str">
        <f>IFERROR(IF($H195+1&gt;'(backend scoring)'!$Q$335,"",$H195+1),"")</f>
        <v/>
      </c>
      <c r="I196" s="233" t="str">
        <f>_xlfn.XLOOKUP($H196,'(backend scoring)'!$S$2:$S$333,'(backend scoring)'!$A$2:$A$333,"")</f>
        <v/>
      </c>
      <c r="J196" s="233" t="str">
        <f>IFERROR(VLOOKUP($I196,'Institution Evaluation'!$A$55:$E$346,2,0),IFERROR(VLOOKUP($I196,'Privacy Analyst Evaluation'!$A$46:$E$120,2,0),""))</f>
        <v/>
      </c>
      <c r="K196" s="233" t="str">
        <f>IFERROR(VLOOKUP($I196,'Institution Evaluation'!$A$55:$E$346,3,0),IFERROR(VLOOKUP($I196,'Privacy Analyst Evaluation'!$A$46:$E$120,3,0),""))&amp;""</f>
        <v/>
      </c>
      <c r="L196" s="233" t="str">
        <f>IFERROR(VLOOKUP($I196,'Institution Evaluation'!$A$55:$E$346,4,0),IFERROR(VLOOKUP($I196,'Privacy Analyst Evaluation'!$A$46:$E$120,4,0),""))&amp;""</f>
        <v/>
      </c>
      <c r="M196" s="233" t="str">
        <f>IFERROR(VLOOKUP($I196,'Institution Evaluation'!$A$55:$E$346,5,0),IFERROR(VLOOKUP($I196,'Privacy Analyst Evaluation'!$A$46:$E$120,5,0),""))&amp;""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2">
      <c r="A197" s="233" t="str">
        <f>IFERROR(IF($A196+1&gt;'(backend scoring)'!$T$335,"",$A196+1),"")</f>
        <v/>
      </c>
      <c r="B197" s="233" t="str">
        <f>_xlfn.XLOOKUP($A197,'(backend scoring)'!$V$2:$V$333,'(backend scoring)'!$A$2:$A$333,"")</f>
        <v/>
      </c>
      <c r="C197" s="233" t="str">
        <f>IFERROR(VLOOKUP($B197,'Institution Evaluation'!$A$55:$E$346,2,0),IFERROR(VLOOKUP($B197,'Privacy Analyst Evaluation'!$A$46:$E$120,2,0),""))&amp;""</f>
        <v/>
      </c>
      <c r="D197" s="233" t="str">
        <f>IFERROR(VLOOKUP($B197,'Institution Evaluation'!$A$55:$E$346,3,0),IFERROR(VLOOKUP($B197,'Privacy Analyst Evaluation'!$A$46:$E$120,3,0),""))&amp;""</f>
        <v/>
      </c>
      <c r="E197" s="233" t="str">
        <f>IFERROR(VLOOKUP($B197,'Institution Evaluation'!$A$55:$E$346,4,0),IFERROR(VLOOKUP($B197,'Privacy Analyst Evaluation'!$A$46:$E$120,4,0),""))&amp;""</f>
        <v/>
      </c>
      <c r="F197" s="233" t="str">
        <f>IFERROR(VLOOKUP($B197,'Institution Evaluation'!$A$55:$E$346,5,0),IFERROR(VLOOKUP($B197,'Privacy Analyst Evaluation'!$A$46:$E$120,5,0),""))&amp;""</f>
        <v/>
      </c>
      <c r="G197" s="234"/>
      <c r="H197" s="233" t="str">
        <f>IFERROR(IF($H196+1&gt;'(backend scoring)'!$Q$335,"",$H196+1),"")</f>
        <v/>
      </c>
      <c r="I197" s="233" t="str">
        <f>_xlfn.XLOOKUP($H197,'(backend scoring)'!$S$2:$S$333,'(backend scoring)'!$A$2:$A$333,"")</f>
        <v/>
      </c>
      <c r="J197" s="233" t="str">
        <f>IFERROR(VLOOKUP($I197,'Institution Evaluation'!$A$55:$E$346,2,0),IFERROR(VLOOKUP($I197,'Privacy Analyst Evaluation'!$A$46:$E$120,2,0),""))</f>
        <v/>
      </c>
      <c r="K197" s="233" t="str">
        <f>IFERROR(VLOOKUP($I197,'Institution Evaluation'!$A$55:$E$346,3,0),IFERROR(VLOOKUP($I197,'Privacy Analyst Evaluation'!$A$46:$E$120,3,0),""))&amp;""</f>
        <v/>
      </c>
      <c r="L197" s="233" t="str">
        <f>IFERROR(VLOOKUP($I197,'Institution Evaluation'!$A$55:$E$346,4,0),IFERROR(VLOOKUP($I197,'Privacy Analyst Evaluation'!$A$46:$E$120,4,0),""))&amp;""</f>
        <v/>
      </c>
      <c r="M197" s="233" t="str">
        <f>IFERROR(VLOOKUP($I197,'Institution Evaluation'!$A$55:$E$346,5,0),IFERROR(VLOOKUP($I197,'Privacy Analyst Evaluation'!$A$46:$E$120,5,0),""))&amp;""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2">
      <c r="A198" s="233" t="str">
        <f>IFERROR(IF($A197+1&gt;'(backend scoring)'!$T$335,"",$A197+1),"")</f>
        <v/>
      </c>
      <c r="B198" s="233" t="str">
        <f>_xlfn.XLOOKUP($A198,'(backend scoring)'!$V$2:$V$333,'(backend scoring)'!$A$2:$A$333,"")</f>
        <v/>
      </c>
      <c r="C198" s="233" t="str">
        <f>IFERROR(VLOOKUP($B198,'Institution Evaluation'!$A$55:$E$346,2,0),IFERROR(VLOOKUP($B198,'Privacy Analyst Evaluation'!$A$46:$E$120,2,0),""))&amp;""</f>
        <v/>
      </c>
      <c r="D198" s="233" t="str">
        <f>IFERROR(VLOOKUP($B198,'Institution Evaluation'!$A$55:$E$346,3,0),IFERROR(VLOOKUP($B198,'Privacy Analyst Evaluation'!$A$46:$E$120,3,0),""))&amp;""</f>
        <v/>
      </c>
      <c r="E198" s="233" t="str">
        <f>IFERROR(VLOOKUP($B198,'Institution Evaluation'!$A$55:$E$346,4,0),IFERROR(VLOOKUP($B198,'Privacy Analyst Evaluation'!$A$46:$E$120,4,0),""))&amp;""</f>
        <v/>
      </c>
      <c r="F198" s="233" t="str">
        <f>IFERROR(VLOOKUP($B198,'Institution Evaluation'!$A$55:$E$346,5,0),IFERROR(VLOOKUP($B198,'Privacy Analyst Evaluation'!$A$46:$E$120,5,0),""))&amp;""</f>
        <v/>
      </c>
      <c r="G198" s="234"/>
      <c r="H198" s="233" t="str">
        <f>IFERROR(IF($H197+1&gt;'(backend scoring)'!$Q$335,"",$H197+1),"")</f>
        <v/>
      </c>
      <c r="I198" s="233" t="str">
        <f>_xlfn.XLOOKUP($H198,'(backend scoring)'!$S$2:$S$333,'(backend scoring)'!$A$2:$A$333,"")</f>
        <v/>
      </c>
      <c r="J198" s="233" t="str">
        <f>IFERROR(VLOOKUP($I198,'Institution Evaluation'!$A$55:$E$346,2,0),IFERROR(VLOOKUP($I198,'Privacy Analyst Evaluation'!$A$46:$E$120,2,0),""))</f>
        <v/>
      </c>
      <c r="K198" s="233" t="str">
        <f>IFERROR(VLOOKUP($I198,'Institution Evaluation'!$A$55:$E$346,3,0),IFERROR(VLOOKUP($I198,'Privacy Analyst Evaluation'!$A$46:$E$120,3,0),""))&amp;""</f>
        <v/>
      </c>
      <c r="L198" s="233" t="str">
        <f>IFERROR(VLOOKUP($I198,'Institution Evaluation'!$A$55:$E$346,4,0),IFERROR(VLOOKUP($I198,'Privacy Analyst Evaluation'!$A$46:$E$120,4,0),""))&amp;""</f>
        <v/>
      </c>
      <c r="M198" s="233" t="str">
        <f>IFERROR(VLOOKUP($I198,'Institution Evaluation'!$A$55:$E$346,5,0),IFERROR(VLOOKUP($I198,'Privacy Analyst Evaluation'!$A$46:$E$120,5,0),""))&amp;""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2">
      <c r="A199" s="233" t="str">
        <f>IFERROR(IF($A198+1&gt;'(backend scoring)'!$T$335,"",$A198+1),"")</f>
        <v/>
      </c>
      <c r="B199" s="233" t="str">
        <f>_xlfn.XLOOKUP($A199,'(backend scoring)'!$V$2:$V$333,'(backend scoring)'!$A$2:$A$333,"")</f>
        <v/>
      </c>
      <c r="C199" s="233" t="str">
        <f>IFERROR(VLOOKUP($B199,'Institution Evaluation'!$A$55:$E$346,2,0),IFERROR(VLOOKUP($B199,'Privacy Analyst Evaluation'!$A$46:$E$120,2,0),""))&amp;""</f>
        <v/>
      </c>
      <c r="D199" s="233" t="str">
        <f>IFERROR(VLOOKUP($B199,'Institution Evaluation'!$A$55:$E$346,3,0),IFERROR(VLOOKUP($B199,'Privacy Analyst Evaluation'!$A$46:$E$120,3,0),""))&amp;""</f>
        <v/>
      </c>
      <c r="E199" s="233" t="str">
        <f>IFERROR(VLOOKUP($B199,'Institution Evaluation'!$A$55:$E$346,4,0),IFERROR(VLOOKUP($B199,'Privacy Analyst Evaluation'!$A$46:$E$120,4,0),""))&amp;""</f>
        <v/>
      </c>
      <c r="F199" s="233" t="str">
        <f>IFERROR(VLOOKUP($B199,'Institution Evaluation'!$A$55:$E$346,5,0),IFERROR(VLOOKUP($B199,'Privacy Analyst Evaluation'!$A$46:$E$120,5,0),""))&amp;""</f>
        <v/>
      </c>
      <c r="G199" s="234"/>
      <c r="H199" s="233" t="str">
        <f>IFERROR(IF($H198+1&gt;'(backend scoring)'!$Q$335,"",$H198+1),"")</f>
        <v/>
      </c>
      <c r="I199" s="233" t="str">
        <f>_xlfn.XLOOKUP($H199,'(backend scoring)'!$S$2:$S$333,'(backend scoring)'!$A$2:$A$333,"")</f>
        <v/>
      </c>
      <c r="J199" s="233" t="str">
        <f>IFERROR(VLOOKUP($I199,'Institution Evaluation'!$A$55:$E$346,2,0),IFERROR(VLOOKUP($I199,'Privacy Analyst Evaluation'!$A$46:$E$120,2,0),""))</f>
        <v/>
      </c>
      <c r="K199" s="233" t="str">
        <f>IFERROR(VLOOKUP($I199,'Institution Evaluation'!$A$55:$E$346,3,0),IFERROR(VLOOKUP($I199,'Privacy Analyst Evaluation'!$A$46:$E$120,3,0),""))&amp;""</f>
        <v/>
      </c>
      <c r="L199" s="233" t="str">
        <f>IFERROR(VLOOKUP($I199,'Institution Evaluation'!$A$55:$E$346,4,0),IFERROR(VLOOKUP($I199,'Privacy Analyst Evaluation'!$A$46:$E$120,4,0),""))&amp;""</f>
        <v/>
      </c>
      <c r="M199" s="233" t="str">
        <f>IFERROR(VLOOKUP($I199,'Institution Evaluation'!$A$55:$E$346,5,0),IFERROR(VLOOKUP($I199,'Privacy Analyst Evaluation'!$A$46:$E$120,5,0),""))&amp;""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2">
      <c r="A200" s="233" t="str">
        <f>IFERROR(IF($A199+1&gt;'(backend scoring)'!$T$335,"",$A199+1),"")</f>
        <v/>
      </c>
      <c r="B200" s="233" t="str">
        <f>_xlfn.XLOOKUP($A200,'(backend scoring)'!$V$2:$V$333,'(backend scoring)'!$A$2:$A$333,"")</f>
        <v/>
      </c>
      <c r="C200" s="233" t="str">
        <f>IFERROR(VLOOKUP($B200,'Institution Evaluation'!$A$55:$E$346,2,0),IFERROR(VLOOKUP($B200,'Privacy Analyst Evaluation'!$A$46:$E$120,2,0),""))&amp;""</f>
        <v/>
      </c>
      <c r="D200" s="233" t="str">
        <f>IFERROR(VLOOKUP($B200,'Institution Evaluation'!$A$55:$E$346,3,0),IFERROR(VLOOKUP($B200,'Privacy Analyst Evaluation'!$A$46:$E$120,3,0),""))&amp;""</f>
        <v/>
      </c>
      <c r="E200" s="233" t="str">
        <f>IFERROR(VLOOKUP($B200,'Institution Evaluation'!$A$55:$E$346,4,0),IFERROR(VLOOKUP($B200,'Privacy Analyst Evaluation'!$A$46:$E$120,4,0),""))&amp;""</f>
        <v/>
      </c>
      <c r="F200" s="233" t="str">
        <f>IFERROR(VLOOKUP($B200,'Institution Evaluation'!$A$55:$E$346,5,0),IFERROR(VLOOKUP($B200,'Privacy Analyst Evaluation'!$A$46:$E$120,5,0),""))&amp;""</f>
        <v/>
      </c>
      <c r="G200" s="234"/>
      <c r="H200" s="233" t="str">
        <f>IFERROR(IF($H199+1&gt;'(backend scoring)'!$Q$335,"",$H199+1),"")</f>
        <v/>
      </c>
      <c r="I200" s="233" t="str">
        <f>_xlfn.XLOOKUP($H200,'(backend scoring)'!$S$2:$S$333,'(backend scoring)'!$A$2:$A$333,"")</f>
        <v/>
      </c>
      <c r="J200" s="233" t="str">
        <f>IFERROR(VLOOKUP($I200,'Institution Evaluation'!$A$55:$E$346,2,0),IFERROR(VLOOKUP($I200,'Privacy Analyst Evaluation'!$A$46:$E$120,2,0),""))</f>
        <v/>
      </c>
      <c r="K200" s="233" t="str">
        <f>IFERROR(VLOOKUP($I200,'Institution Evaluation'!$A$55:$E$346,3,0),IFERROR(VLOOKUP($I200,'Privacy Analyst Evaluation'!$A$46:$E$120,3,0),""))&amp;""</f>
        <v/>
      </c>
      <c r="L200" s="233" t="str">
        <f>IFERROR(VLOOKUP($I200,'Institution Evaluation'!$A$55:$E$346,4,0),IFERROR(VLOOKUP($I200,'Privacy Analyst Evaluation'!$A$46:$E$120,4,0),""))&amp;""</f>
        <v/>
      </c>
      <c r="M200" s="233" t="str">
        <f>IFERROR(VLOOKUP($I200,'Institution Evaluation'!$A$55:$E$346,5,0),IFERROR(VLOOKUP($I200,'Privacy Analyst Evaluation'!$A$46:$E$120,5,0),""))&amp;""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2">
      <c r="A201" s="233" t="str">
        <f>IFERROR(IF($A200+1&gt;'(backend scoring)'!$T$335,"",$A200+1),"")</f>
        <v/>
      </c>
      <c r="B201" s="233" t="str">
        <f>_xlfn.XLOOKUP($A201,'(backend scoring)'!$V$2:$V$333,'(backend scoring)'!$A$2:$A$333,"")</f>
        <v/>
      </c>
      <c r="C201" s="233" t="str">
        <f>IFERROR(VLOOKUP($B201,'Institution Evaluation'!$A$55:$E$346,2,0),IFERROR(VLOOKUP($B201,'Privacy Analyst Evaluation'!$A$46:$E$120,2,0),""))&amp;""</f>
        <v/>
      </c>
      <c r="D201" s="233" t="str">
        <f>IFERROR(VLOOKUP($B201,'Institution Evaluation'!$A$55:$E$346,3,0),IFERROR(VLOOKUP($B201,'Privacy Analyst Evaluation'!$A$46:$E$120,3,0),""))&amp;""</f>
        <v/>
      </c>
      <c r="E201" s="233" t="str">
        <f>IFERROR(VLOOKUP($B201,'Institution Evaluation'!$A$55:$E$346,4,0),IFERROR(VLOOKUP($B201,'Privacy Analyst Evaluation'!$A$46:$E$120,4,0),""))&amp;""</f>
        <v/>
      </c>
      <c r="F201" s="233" t="str">
        <f>IFERROR(VLOOKUP($B201,'Institution Evaluation'!$A$55:$E$346,5,0),IFERROR(VLOOKUP($B201,'Privacy Analyst Evaluation'!$A$46:$E$120,5,0),""))&amp;""</f>
        <v/>
      </c>
      <c r="G201" s="234"/>
      <c r="H201" s="233" t="str">
        <f>IFERROR(IF($H200+1&gt;'(backend scoring)'!$Q$335,"",$H200+1),"")</f>
        <v/>
      </c>
      <c r="I201" s="233" t="str">
        <f>_xlfn.XLOOKUP($H201,'(backend scoring)'!$S$2:$S$333,'(backend scoring)'!$A$2:$A$333,"")</f>
        <v/>
      </c>
      <c r="J201" s="233" t="str">
        <f>IFERROR(VLOOKUP($I201,'Institution Evaluation'!$A$55:$E$346,2,0),IFERROR(VLOOKUP($I201,'Privacy Analyst Evaluation'!$A$46:$E$120,2,0),""))</f>
        <v/>
      </c>
      <c r="K201" s="233" t="str">
        <f>IFERROR(VLOOKUP($I201,'Institution Evaluation'!$A$55:$E$346,3,0),IFERROR(VLOOKUP($I201,'Privacy Analyst Evaluation'!$A$46:$E$120,3,0),""))&amp;""</f>
        <v/>
      </c>
      <c r="L201" s="233" t="str">
        <f>IFERROR(VLOOKUP($I201,'Institution Evaluation'!$A$55:$E$346,4,0),IFERROR(VLOOKUP($I201,'Privacy Analyst Evaluation'!$A$46:$E$120,4,0),""))&amp;""</f>
        <v/>
      </c>
      <c r="M201" s="233" t="str">
        <f>IFERROR(VLOOKUP($I201,'Institution Evaluation'!$A$55:$E$346,5,0),IFERROR(VLOOKUP($I201,'Privacy Analyst Evaluation'!$A$46:$E$120,5,0),""))&amp;""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2">
      <c r="A202" s="233" t="str">
        <f>IFERROR(IF($A201+1&gt;'(backend scoring)'!$T$335,"",$A201+1),"")</f>
        <v/>
      </c>
      <c r="B202" s="233" t="str">
        <f>_xlfn.XLOOKUP($A202,'(backend scoring)'!$V$2:$V$333,'(backend scoring)'!$A$2:$A$333,"")</f>
        <v/>
      </c>
      <c r="C202" s="233" t="str">
        <f>IFERROR(VLOOKUP($B202,'Institution Evaluation'!$A$55:$E$346,2,0),IFERROR(VLOOKUP($B202,'Privacy Analyst Evaluation'!$A$46:$E$120,2,0),""))&amp;""</f>
        <v/>
      </c>
      <c r="D202" s="233" t="str">
        <f>IFERROR(VLOOKUP($B202,'Institution Evaluation'!$A$55:$E$346,3,0),IFERROR(VLOOKUP($B202,'Privacy Analyst Evaluation'!$A$46:$E$120,3,0),""))&amp;""</f>
        <v/>
      </c>
      <c r="E202" s="233" t="str">
        <f>IFERROR(VLOOKUP($B202,'Institution Evaluation'!$A$55:$E$346,4,0),IFERROR(VLOOKUP($B202,'Privacy Analyst Evaluation'!$A$46:$E$120,4,0),""))&amp;""</f>
        <v/>
      </c>
      <c r="F202" s="233" t="str">
        <f>IFERROR(VLOOKUP($B202,'Institution Evaluation'!$A$55:$E$346,5,0),IFERROR(VLOOKUP($B202,'Privacy Analyst Evaluation'!$A$46:$E$120,5,0),""))&amp;""</f>
        <v/>
      </c>
      <c r="G202" s="234"/>
      <c r="H202" s="233" t="str">
        <f>IFERROR(IF($H201+1&gt;'(backend scoring)'!$Q$335,"",$H201+1),"")</f>
        <v/>
      </c>
      <c r="I202" s="233" t="str">
        <f>_xlfn.XLOOKUP($H202,'(backend scoring)'!$S$2:$S$333,'(backend scoring)'!$A$2:$A$333,"")</f>
        <v/>
      </c>
      <c r="J202" s="233" t="str">
        <f>IFERROR(VLOOKUP($I202,'Institution Evaluation'!$A$55:$E$346,2,0),IFERROR(VLOOKUP($I202,'Privacy Analyst Evaluation'!$A$46:$E$120,2,0),""))</f>
        <v/>
      </c>
      <c r="K202" s="233" t="str">
        <f>IFERROR(VLOOKUP($I202,'Institution Evaluation'!$A$55:$E$346,3,0),IFERROR(VLOOKUP($I202,'Privacy Analyst Evaluation'!$A$46:$E$120,3,0),""))&amp;""</f>
        <v/>
      </c>
      <c r="L202" s="233" t="str">
        <f>IFERROR(VLOOKUP($I202,'Institution Evaluation'!$A$55:$E$346,4,0),IFERROR(VLOOKUP($I202,'Privacy Analyst Evaluation'!$A$46:$E$120,4,0),""))&amp;""</f>
        <v/>
      </c>
      <c r="M202" s="233" t="str">
        <f>IFERROR(VLOOKUP($I202,'Institution Evaluation'!$A$55:$E$346,5,0),IFERROR(VLOOKUP($I202,'Privacy Analyst Evaluation'!$A$46:$E$120,5,0),""))&amp;""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2">
      <c r="A203" s="233" t="str">
        <f>IFERROR(IF($A202+1&gt;'(backend scoring)'!$T$335,"",$A202+1),"")</f>
        <v/>
      </c>
      <c r="B203" s="233" t="str">
        <f>_xlfn.XLOOKUP($A203,'(backend scoring)'!$V$2:$V$333,'(backend scoring)'!$A$2:$A$333,"")</f>
        <v/>
      </c>
      <c r="C203" s="233" t="str">
        <f>IFERROR(VLOOKUP($B203,'Institution Evaluation'!$A$55:$E$346,2,0),IFERROR(VLOOKUP($B203,'Privacy Analyst Evaluation'!$A$46:$E$120,2,0),""))&amp;""</f>
        <v/>
      </c>
      <c r="D203" s="233" t="str">
        <f>IFERROR(VLOOKUP($B203,'Institution Evaluation'!$A$55:$E$346,3,0),IFERROR(VLOOKUP($B203,'Privacy Analyst Evaluation'!$A$46:$E$120,3,0),""))&amp;""</f>
        <v/>
      </c>
      <c r="E203" s="233" t="str">
        <f>IFERROR(VLOOKUP($B203,'Institution Evaluation'!$A$55:$E$346,4,0),IFERROR(VLOOKUP($B203,'Privacy Analyst Evaluation'!$A$46:$E$120,4,0),""))&amp;""</f>
        <v/>
      </c>
      <c r="F203" s="233" t="str">
        <f>IFERROR(VLOOKUP($B203,'Institution Evaluation'!$A$55:$E$346,5,0),IFERROR(VLOOKUP($B203,'Privacy Analyst Evaluation'!$A$46:$E$120,5,0),""))&amp;""</f>
        <v/>
      </c>
      <c r="G203" s="234"/>
      <c r="H203" s="233" t="str">
        <f>IFERROR(IF($H202+1&gt;'(backend scoring)'!$Q$335,"",$H202+1),"")</f>
        <v/>
      </c>
      <c r="I203" s="233" t="str">
        <f>_xlfn.XLOOKUP($H203,'(backend scoring)'!$S$2:$S$333,'(backend scoring)'!$A$2:$A$333,"")</f>
        <v/>
      </c>
      <c r="J203" s="233" t="str">
        <f>IFERROR(VLOOKUP($I203,'Institution Evaluation'!$A$55:$E$346,2,0),IFERROR(VLOOKUP($I203,'Privacy Analyst Evaluation'!$A$46:$E$120,2,0),""))</f>
        <v/>
      </c>
      <c r="K203" s="233" t="str">
        <f>IFERROR(VLOOKUP($I203,'Institution Evaluation'!$A$55:$E$346,3,0),IFERROR(VLOOKUP($I203,'Privacy Analyst Evaluation'!$A$46:$E$120,3,0),""))&amp;""</f>
        <v/>
      </c>
      <c r="L203" s="233" t="str">
        <f>IFERROR(VLOOKUP($I203,'Institution Evaluation'!$A$55:$E$346,4,0),IFERROR(VLOOKUP($I203,'Privacy Analyst Evaluation'!$A$46:$E$120,4,0),""))&amp;""</f>
        <v/>
      </c>
      <c r="M203" s="233" t="str">
        <f>IFERROR(VLOOKUP($I203,'Institution Evaluation'!$A$55:$E$346,5,0),IFERROR(VLOOKUP($I203,'Privacy Analyst Evaluation'!$A$46:$E$120,5,0),""))&amp;""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2">
      <c r="A204" s="233" t="str">
        <f>IFERROR(IF($A203+1&gt;'(backend scoring)'!$T$335,"",$A203+1),"")</f>
        <v/>
      </c>
      <c r="B204" s="233" t="str">
        <f>_xlfn.XLOOKUP($A204,'(backend scoring)'!$V$2:$V$333,'(backend scoring)'!$A$2:$A$333,"")</f>
        <v/>
      </c>
      <c r="C204" s="233" t="str">
        <f>IFERROR(VLOOKUP($B204,'Institution Evaluation'!$A$55:$E$346,2,0),IFERROR(VLOOKUP($B204,'Privacy Analyst Evaluation'!$A$46:$E$120,2,0),""))&amp;""</f>
        <v/>
      </c>
      <c r="D204" s="233" t="str">
        <f>IFERROR(VLOOKUP($B204,'Institution Evaluation'!$A$55:$E$346,3,0),IFERROR(VLOOKUP($B204,'Privacy Analyst Evaluation'!$A$46:$E$120,3,0),""))&amp;""</f>
        <v/>
      </c>
      <c r="E204" s="233" t="str">
        <f>IFERROR(VLOOKUP($B204,'Institution Evaluation'!$A$55:$E$346,4,0),IFERROR(VLOOKUP($B204,'Privacy Analyst Evaluation'!$A$46:$E$120,4,0),""))&amp;""</f>
        <v/>
      </c>
      <c r="F204" s="233" t="str">
        <f>IFERROR(VLOOKUP($B204,'Institution Evaluation'!$A$55:$E$346,5,0),IFERROR(VLOOKUP($B204,'Privacy Analyst Evaluation'!$A$46:$E$120,5,0),""))&amp;""</f>
        <v/>
      </c>
      <c r="G204" s="234"/>
      <c r="H204" s="233" t="str">
        <f>IFERROR(IF($H203+1&gt;'(backend scoring)'!$Q$335,"",$H203+1),"")</f>
        <v/>
      </c>
      <c r="I204" s="233" t="str">
        <f>_xlfn.XLOOKUP($H204,'(backend scoring)'!$S$2:$S$333,'(backend scoring)'!$A$2:$A$333,"")</f>
        <v/>
      </c>
      <c r="J204" s="233" t="str">
        <f>IFERROR(VLOOKUP($I204,'Institution Evaluation'!$A$55:$E$346,2,0),IFERROR(VLOOKUP($I204,'Privacy Analyst Evaluation'!$A$46:$E$120,2,0),""))</f>
        <v/>
      </c>
      <c r="K204" s="233" t="str">
        <f>IFERROR(VLOOKUP($I204,'Institution Evaluation'!$A$55:$E$346,3,0),IFERROR(VLOOKUP($I204,'Privacy Analyst Evaluation'!$A$46:$E$120,3,0),""))&amp;""</f>
        <v/>
      </c>
      <c r="L204" s="233" t="str">
        <f>IFERROR(VLOOKUP($I204,'Institution Evaluation'!$A$55:$E$346,4,0),IFERROR(VLOOKUP($I204,'Privacy Analyst Evaluation'!$A$46:$E$120,4,0),""))&amp;""</f>
        <v/>
      </c>
      <c r="M204" s="233" t="str">
        <f>IFERROR(VLOOKUP($I204,'Institution Evaluation'!$A$55:$E$346,5,0),IFERROR(VLOOKUP($I204,'Privacy Analyst Evaluation'!$A$46:$E$120,5,0),""))&amp;""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2">
      <c r="A205" s="233" t="str">
        <f>IFERROR(IF($A204+1&gt;'(backend scoring)'!$T$335,"",$A204+1),"")</f>
        <v/>
      </c>
      <c r="B205" s="233" t="str">
        <f>_xlfn.XLOOKUP($A205,'(backend scoring)'!$V$2:$V$333,'(backend scoring)'!$A$2:$A$333,"")</f>
        <v/>
      </c>
      <c r="C205" s="233" t="str">
        <f>IFERROR(VLOOKUP($B205,'Institution Evaluation'!$A$55:$E$346,2,0),IFERROR(VLOOKUP($B205,'Privacy Analyst Evaluation'!$A$46:$E$120,2,0),""))&amp;""</f>
        <v/>
      </c>
      <c r="D205" s="233" t="str">
        <f>IFERROR(VLOOKUP($B205,'Institution Evaluation'!$A$55:$E$346,3,0),IFERROR(VLOOKUP($B205,'Privacy Analyst Evaluation'!$A$46:$E$120,3,0),""))&amp;""</f>
        <v/>
      </c>
      <c r="E205" s="233" t="str">
        <f>IFERROR(VLOOKUP($B205,'Institution Evaluation'!$A$55:$E$346,4,0),IFERROR(VLOOKUP($B205,'Privacy Analyst Evaluation'!$A$46:$E$120,4,0),""))&amp;""</f>
        <v/>
      </c>
      <c r="F205" s="233" t="str">
        <f>IFERROR(VLOOKUP($B205,'Institution Evaluation'!$A$55:$E$346,5,0),IFERROR(VLOOKUP($B205,'Privacy Analyst Evaluation'!$A$46:$E$120,5,0),""))&amp;""</f>
        <v/>
      </c>
      <c r="G205" s="234"/>
      <c r="H205" s="233" t="str">
        <f>IFERROR(IF($H204+1&gt;'(backend scoring)'!$Q$335,"",$H204+1),"")</f>
        <v/>
      </c>
      <c r="I205" s="233" t="str">
        <f>_xlfn.XLOOKUP($H205,'(backend scoring)'!$S$2:$S$333,'(backend scoring)'!$A$2:$A$333,"")</f>
        <v/>
      </c>
      <c r="J205" s="233" t="str">
        <f>IFERROR(VLOOKUP($I205,'Institution Evaluation'!$A$55:$E$346,2,0),IFERROR(VLOOKUP($I205,'Privacy Analyst Evaluation'!$A$46:$E$120,2,0),""))</f>
        <v/>
      </c>
      <c r="K205" s="233" t="str">
        <f>IFERROR(VLOOKUP($I205,'Institution Evaluation'!$A$55:$E$346,3,0),IFERROR(VLOOKUP($I205,'Privacy Analyst Evaluation'!$A$46:$E$120,3,0),""))&amp;""</f>
        <v/>
      </c>
      <c r="L205" s="233" t="str">
        <f>IFERROR(VLOOKUP($I205,'Institution Evaluation'!$A$55:$E$346,4,0),IFERROR(VLOOKUP($I205,'Privacy Analyst Evaluation'!$A$46:$E$120,4,0),""))&amp;""</f>
        <v/>
      </c>
      <c r="M205" s="233" t="str">
        <f>IFERROR(VLOOKUP($I205,'Institution Evaluation'!$A$55:$E$346,5,0),IFERROR(VLOOKUP($I205,'Privacy Analyst Evaluation'!$A$46:$E$120,5,0),""))&amp;""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2">
      <c r="A206" s="233" t="str">
        <f>IFERROR(IF($A205+1&gt;'(backend scoring)'!$T$335,"",$A205+1),"")</f>
        <v/>
      </c>
      <c r="B206" s="233" t="str">
        <f>_xlfn.XLOOKUP($A206,'(backend scoring)'!$V$2:$V$333,'(backend scoring)'!$A$2:$A$333,"")</f>
        <v/>
      </c>
      <c r="C206" s="233" t="str">
        <f>IFERROR(VLOOKUP($B206,'Institution Evaluation'!$A$55:$E$346,2,0),IFERROR(VLOOKUP($B206,'Privacy Analyst Evaluation'!$A$46:$E$120,2,0),""))&amp;""</f>
        <v/>
      </c>
      <c r="D206" s="233" t="str">
        <f>IFERROR(VLOOKUP($B206,'Institution Evaluation'!$A$55:$E$346,3,0),IFERROR(VLOOKUP($B206,'Privacy Analyst Evaluation'!$A$46:$E$120,3,0),""))&amp;""</f>
        <v/>
      </c>
      <c r="E206" s="233" t="str">
        <f>IFERROR(VLOOKUP($B206,'Institution Evaluation'!$A$55:$E$346,4,0),IFERROR(VLOOKUP($B206,'Privacy Analyst Evaluation'!$A$46:$E$120,4,0),""))&amp;""</f>
        <v/>
      </c>
      <c r="F206" s="233" t="str">
        <f>IFERROR(VLOOKUP($B206,'Institution Evaluation'!$A$55:$E$346,5,0),IFERROR(VLOOKUP($B206,'Privacy Analyst Evaluation'!$A$46:$E$120,5,0),""))&amp;""</f>
        <v/>
      </c>
      <c r="G206" s="234"/>
      <c r="H206" s="233" t="str">
        <f>IFERROR(IF($H205+1&gt;'(backend scoring)'!$Q$335,"",$H205+1),"")</f>
        <v/>
      </c>
      <c r="I206" s="233" t="str">
        <f>_xlfn.XLOOKUP($H206,'(backend scoring)'!$S$2:$S$333,'(backend scoring)'!$A$2:$A$333,"")</f>
        <v/>
      </c>
      <c r="J206" s="233" t="str">
        <f>IFERROR(VLOOKUP($I206,'Institution Evaluation'!$A$55:$E$346,2,0),IFERROR(VLOOKUP($I206,'Privacy Analyst Evaluation'!$A$46:$E$120,2,0),""))</f>
        <v/>
      </c>
      <c r="K206" s="233" t="str">
        <f>IFERROR(VLOOKUP($I206,'Institution Evaluation'!$A$55:$E$346,3,0),IFERROR(VLOOKUP($I206,'Privacy Analyst Evaluation'!$A$46:$E$120,3,0),""))&amp;""</f>
        <v/>
      </c>
      <c r="L206" s="233" t="str">
        <f>IFERROR(VLOOKUP($I206,'Institution Evaluation'!$A$55:$E$346,4,0),IFERROR(VLOOKUP($I206,'Privacy Analyst Evaluation'!$A$46:$E$120,4,0),""))&amp;""</f>
        <v/>
      </c>
      <c r="M206" s="233" t="str">
        <f>IFERROR(VLOOKUP($I206,'Institution Evaluation'!$A$55:$E$346,5,0),IFERROR(VLOOKUP($I206,'Privacy Analyst Evaluation'!$A$46:$E$120,5,0),""))&amp;""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2">
      <c r="A207" s="233" t="str">
        <f>IFERROR(IF($A206+1&gt;'(backend scoring)'!$T$335,"",$A206+1),"")</f>
        <v/>
      </c>
      <c r="B207" s="233" t="str">
        <f>_xlfn.XLOOKUP($A207,'(backend scoring)'!$V$2:$V$333,'(backend scoring)'!$A$2:$A$333,"")</f>
        <v/>
      </c>
      <c r="C207" s="233" t="str">
        <f>IFERROR(VLOOKUP($B207,'Institution Evaluation'!$A$55:$E$346,2,0),IFERROR(VLOOKUP($B207,'Privacy Analyst Evaluation'!$A$46:$E$120,2,0),""))&amp;""</f>
        <v/>
      </c>
      <c r="D207" s="233" t="str">
        <f>IFERROR(VLOOKUP($B207,'Institution Evaluation'!$A$55:$E$346,3,0),IFERROR(VLOOKUP($B207,'Privacy Analyst Evaluation'!$A$46:$E$120,3,0),""))&amp;""</f>
        <v/>
      </c>
      <c r="E207" s="233" t="str">
        <f>IFERROR(VLOOKUP($B207,'Institution Evaluation'!$A$55:$E$346,4,0),IFERROR(VLOOKUP($B207,'Privacy Analyst Evaluation'!$A$46:$E$120,4,0),""))&amp;""</f>
        <v/>
      </c>
      <c r="F207" s="233" t="str">
        <f>IFERROR(VLOOKUP($B207,'Institution Evaluation'!$A$55:$E$346,5,0),IFERROR(VLOOKUP($B207,'Privacy Analyst Evaluation'!$A$46:$E$120,5,0),""))&amp;""</f>
        <v/>
      </c>
      <c r="G207" s="234"/>
      <c r="H207" s="233" t="str">
        <f>IFERROR(IF($H206+1&gt;'(backend scoring)'!$Q$335,"",$H206+1),"")</f>
        <v/>
      </c>
      <c r="I207" s="233" t="str">
        <f>_xlfn.XLOOKUP($H207,'(backend scoring)'!$S$2:$S$333,'(backend scoring)'!$A$2:$A$333,"")</f>
        <v/>
      </c>
      <c r="J207" s="233" t="str">
        <f>IFERROR(VLOOKUP($I207,'Institution Evaluation'!$A$55:$E$346,2,0),IFERROR(VLOOKUP($I207,'Privacy Analyst Evaluation'!$A$46:$E$120,2,0),""))</f>
        <v/>
      </c>
      <c r="K207" s="233" t="str">
        <f>IFERROR(VLOOKUP($I207,'Institution Evaluation'!$A$55:$E$346,3,0),IFERROR(VLOOKUP($I207,'Privacy Analyst Evaluation'!$A$46:$E$120,3,0),""))&amp;""</f>
        <v/>
      </c>
      <c r="L207" s="233" t="str">
        <f>IFERROR(VLOOKUP($I207,'Institution Evaluation'!$A$55:$E$346,4,0),IFERROR(VLOOKUP($I207,'Privacy Analyst Evaluation'!$A$46:$E$120,4,0),""))&amp;""</f>
        <v/>
      </c>
      <c r="M207" s="233" t="str">
        <f>IFERROR(VLOOKUP($I207,'Institution Evaluation'!$A$55:$E$346,5,0),IFERROR(VLOOKUP($I207,'Privacy Analyst Evaluation'!$A$46:$E$120,5,0),""))&amp;""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2">
      <c r="A208" s="233" t="str">
        <f>IFERROR(IF($A207+1&gt;'(backend scoring)'!$T$335,"",$A207+1),"")</f>
        <v/>
      </c>
      <c r="B208" s="233" t="str">
        <f>_xlfn.XLOOKUP($A208,'(backend scoring)'!$V$2:$V$333,'(backend scoring)'!$A$2:$A$333,"")</f>
        <v/>
      </c>
      <c r="C208" s="233" t="str">
        <f>IFERROR(VLOOKUP($B208,'Institution Evaluation'!$A$55:$E$346,2,0),IFERROR(VLOOKUP($B208,'Privacy Analyst Evaluation'!$A$46:$E$120,2,0),""))&amp;""</f>
        <v/>
      </c>
      <c r="D208" s="233" t="str">
        <f>IFERROR(VLOOKUP($B208,'Institution Evaluation'!$A$55:$E$346,3,0),IFERROR(VLOOKUP($B208,'Privacy Analyst Evaluation'!$A$46:$E$120,3,0),""))&amp;""</f>
        <v/>
      </c>
      <c r="E208" s="233" t="str">
        <f>IFERROR(VLOOKUP($B208,'Institution Evaluation'!$A$55:$E$346,4,0),IFERROR(VLOOKUP($B208,'Privacy Analyst Evaluation'!$A$46:$E$120,4,0),""))&amp;""</f>
        <v/>
      </c>
      <c r="F208" s="233" t="str">
        <f>IFERROR(VLOOKUP($B208,'Institution Evaluation'!$A$55:$E$346,5,0),IFERROR(VLOOKUP($B208,'Privacy Analyst Evaluation'!$A$46:$E$120,5,0),""))&amp;""</f>
        <v/>
      </c>
      <c r="G208" s="234"/>
      <c r="H208" s="233" t="str">
        <f>IFERROR(IF($H207+1&gt;'(backend scoring)'!$Q$335,"",$H207+1),"")</f>
        <v/>
      </c>
      <c r="I208" s="233" t="str">
        <f>_xlfn.XLOOKUP($H208,'(backend scoring)'!$S$2:$S$333,'(backend scoring)'!$A$2:$A$333,"")</f>
        <v/>
      </c>
      <c r="J208" s="233" t="str">
        <f>IFERROR(VLOOKUP($I208,'Institution Evaluation'!$A$55:$E$346,2,0),IFERROR(VLOOKUP($I208,'Privacy Analyst Evaluation'!$A$46:$E$120,2,0),""))</f>
        <v/>
      </c>
      <c r="K208" s="233" t="str">
        <f>IFERROR(VLOOKUP($I208,'Institution Evaluation'!$A$55:$E$346,3,0),IFERROR(VLOOKUP($I208,'Privacy Analyst Evaluation'!$A$46:$E$120,3,0),""))&amp;""</f>
        <v/>
      </c>
      <c r="L208" s="233" t="str">
        <f>IFERROR(VLOOKUP($I208,'Institution Evaluation'!$A$55:$E$346,4,0),IFERROR(VLOOKUP($I208,'Privacy Analyst Evaluation'!$A$46:$E$120,4,0),""))&amp;""</f>
        <v/>
      </c>
      <c r="M208" s="233" t="str">
        <f>IFERROR(VLOOKUP($I208,'Institution Evaluation'!$A$55:$E$346,5,0),IFERROR(VLOOKUP($I208,'Privacy Analyst Evaluation'!$A$46:$E$120,5,0),""))&amp;""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2">
      <c r="A209" s="233" t="str">
        <f>IFERROR(IF($A208+1&gt;'(backend scoring)'!$T$335,"",$A208+1),"")</f>
        <v/>
      </c>
      <c r="B209" s="233" t="str">
        <f>_xlfn.XLOOKUP($A209,'(backend scoring)'!$V$2:$V$333,'(backend scoring)'!$A$2:$A$333,"")</f>
        <v/>
      </c>
      <c r="C209" s="233" t="str">
        <f>IFERROR(VLOOKUP($B209,'Institution Evaluation'!$A$55:$E$346,2,0),IFERROR(VLOOKUP($B209,'Privacy Analyst Evaluation'!$A$46:$E$120,2,0),""))&amp;""</f>
        <v/>
      </c>
      <c r="D209" s="233" t="str">
        <f>IFERROR(VLOOKUP($B209,'Institution Evaluation'!$A$55:$E$346,3,0),IFERROR(VLOOKUP($B209,'Privacy Analyst Evaluation'!$A$46:$E$120,3,0),""))&amp;""</f>
        <v/>
      </c>
      <c r="E209" s="233" t="str">
        <f>IFERROR(VLOOKUP($B209,'Institution Evaluation'!$A$55:$E$346,4,0),IFERROR(VLOOKUP($B209,'Privacy Analyst Evaluation'!$A$46:$E$120,4,0),""))&amp;""</f>
        <v/>
      </c>
      <c r="F209" s="233" t="str">
        <f>IFERROR(VLOOKUP($B209,'Institution Evaluation'!$A$55:$E$346,5,0),IFERROR(VLOOKUP($B209,'Privacy Analyst Evaluation'!$A$46:$E$120,5,0),""))&amp;""</f>
        <v/>
      </c>
      <c r="G209" s="234"/>
      <c r="H209" s="233" t="str">
        <f>IFERROR(IF($H208+1&gt;'(backend scoring)'!$Q$335,"",$H208+1),"")</f>
        <v/>
      </c>
      <c r="I209" s="233" t="str">
        <f>_xlfn.XLOOKUP($H209,'(backend scoring)'!$S$2:$S$333,'(backend scoring)'!$A$2:$A$333,"")</f>
        <v/>
      </c>
      <c r="J209" s="233" t="str">
        <f>IFERROR(VLOOKUP($I209,'Institution Evaluation'!$A$55:$E$346,2,0),IFERROR(VLOOKUP($I209,'Privacy Analyst Evaluation'!$A$46:$E$120,2,0),""))</f>
        <v/>
      </c>
      <c r="K209" s="233" t="str">
        <f>IFERROR(VLOOKUP($I209,'Institution Evaluation'!$A$55:$E$346,3,0),IFERROR(VLOOKUP($I209,'Privacy Analyst Evaluation'!$A$46:$E$120,3,0),""))&amp;""</f>
        <v/>
      </c>
      <c r="L209" s="233" t="str">
        <f>IFERROR(VLOOKUP($I209,'Institution Evaluation'!$A$55:$E$346,4,0),IFERROR(VLOOKUP($I209,'Privacy Analyst Evaluation'!$A$46:$E$120,4,0),""))&amp;""</f>
        <v/>
      </c>
      <c r="M209" s="233" t="str">
        <f>IFERROR(VLOOKUP($I209,'Institution Evaluation'!$A$55:$E$346,5,0),IFERROR(VLOOKUP($I209,'Privacy Analyst Evaluation'!$A$46:$E$120,5,0),""))&amp;""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2">
      <c r="A210" s="233" t="str">
        <f>IFERROR(IF($A209+1&gt;'(backend scoring)'!$T$335,"",$A209+1),"")</f>
        <v/>
      </c>
      <c r="B210" s="233" t="str">
        <f>_xlfn.XLOOKUP($A210,'(backend scoring)'!$V$2:$V$333,'(backend scoring)'!$A$2:$A$333,"")</f>
        <v/>
      </c>
      <c r="C210" s="233" t="str">
        <f>IFERROR(VLOOKUP($B210,'Institution Evaluation'!$A$55:$E$346,2,0),IFERROR(VLOOKUP($B210,'Privacy Analyst Evaluation'!$A$46:$E$120,2,0),""))&amp;""</f>
        <v/>
      </c>
      <c r="D210" s="233" t="str">
        <f>IFERROR(VLOOKUP($B210,'Institution Evaluation'!$A$55:$E$346,3,0),IFERROR(VLOOKUP($B210,'Privacy Analyst Evaluation'!$A$46:$E$120,3,0),""))&amp;""</f>
        <v/>
      </c>
      <c r="E210" s="233" t="str">
        <f>IFERROR(VLOOKUP($B210,'Institution Evaluation'!$A$55:$E$346,4,0),IFERROR(VLOOKUP($B210,'Privacy Analyst Evaluation'!$A$46:$E$120,4,0),""))&amp;""</f>
        <v/>
      </c>
      <c r="F210" s="233" t="str">
        <f>IFERROR(VLOOKUP($B210,'Institution Evaluation'!$A$55:$E$346,5,0),IFERROR(VLOOKUP($B210,'Privacy Analyst Evaluation'!$A$46:$E$120,5,0),""))&amp;""</f>
        <v/>
      </c>
      <c r="G210" s="234"/>
      <c r="H210" s="233" t="str">
        <f>IFERROR(IF($H209+1&gt;'(backend scoring)'!$Q$335,"",$H209+1),"")</f>
        <v/>
      </c>
      <c r="I210" s="233" t="str">
        <f>_xlfn.XLOOKUP($H210,'(backend scoring)'!$S$2:$S$333,'(backend scoring)'!$A$2:$A$333,"")</f>
        <v/>
      </c>
      <c r="J210" s="233" t="str">
        <f>IFERROR(VLOOKUP($I210,'Institution Evaluation'!$A$55:$E$346,2,0),IFERROR(VLOOKUP($I210,'Privacy Analyst Evaluation'!$A$46:$E$120,2,0),""))</f>
        <v/>
      </c>
      <c r="K210" s="233" t="str">
        <f>IFERROR(VLOOKUP($I210,'Institution Evaluation'!$A$55:$E$346,3,0),IFERROR(VLOOKUP($I210,'Privacy Analyst Evaluation'!$A$46:$E$120,3,0),""))&amp;""</f>
        <v/>
      </c>
      <c r="L210" s="233" t="str">
        <f>IFERROR(VLOOKUP($I210,'Institution Evaluation'!$A$55:$E$346,4,0),IFERROR(VLOOKUP($I210,'Privacy Analyst Evaluation'!$A$46:$E$120,4,0),""))&amp;""</f>
        <v/>
      </c>
      <c r="M210" s="233" t="str">
        <f>IFERROR(VLOOKUP($I210,'Institution Evaluation'!$A$55:$E$346,5,0),IFERROR(VLOOKUP($I210,'Privacy Analyst Evaluation'!$A$46:$E$120,5,0),""))&amp;""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2">
      <c r="A211" s="233" t="str">
        <f>IFERROR(IF($A210+1&gt;'(backend scoring)'!$T$335,"",$A210+1),"")</f>
        <v/>
      </c>
      <c r="B211" s="233" t="str">
        <f>_xlfn.XLOOKUP($A211,'(backend scoring)'!$V$2:$V$333,'(backend scoring)'!$A$2:$A$333,"")</f>
        <v/>
      </c>
      <c r="C211" s="233" t="str">
        <f>IFERROR(VLOOKUP($B211,'Institution Evaluation'!$A$55:$E$346,2,0),IFERROR(VLOOKUP($B211,'Privacy Analyst Evaluation'!$A$46:$E$120,2,0),""))&amp;""</f>
        <v/>
      </c>
      <c r="D211" s="233" t="str">
        <f>IFERROR(VLOOKUP($B211,'Institution Evaluation'!$A$55:$E$346,3,0),IFERROR(VLOOKUP($B211,'Privacy Analyst Evaluation'!$A$46:$E$120,3,0),""))&amp;""</f>
        <v/>
      </c>
      <c r="E211" s="233" t="str">
        <f>IFERROR(VLOOKUP($B211,'Institution Evaluation'!$A$55:$E$346,4,0),IFERROR(VLOOKUP($B211,'Privacy Analyst Evaluation'!$A$46:$E$120,4,0),""))&amp;""</f>
        <v/>
      </c>
      <c r="F211" s="233" t="str">
        <f>IFERROR(VLOOKUP($B211,'Institution Evaluation'!$A$55:$E$346,5,0),IFERROR(VLOOKUP($B211,'Privacy Analyst Evaluation'!$A$46:$E$120,5,0),""))&amp;""</f>
        <v/>
      </c>
      <c r="G211" s="234"/>
      <c r="H211" s="233" t="str">
        <f>IFERROR(IF($H210+1&gt;'(backend scoring)'!$Q$335,"",$H210+1),"")</f>
        <v/>
      </c>
      <c r="I211" s="233" t="str">
        <f>_xlfn.XLOOKUP($H211,'(backend scoring)'!$S$2:$S$333,'(backend scoring)'!$A$2:$A$333,"")</f>
        <v/>
      </c>
      <c r="J211" s="233" t="str">
        <f>IFERROR(VLOOKUP($I211,'Institution Evaluation'!$A$55:$E$346,2,0),IFERROR(VLOOKUP($I211,'Privacy Analyst Evaluation'!$A$46:$E$120,2,0),""))</f>
        <v/>
      </c>
      <c r="K211" s="233" t="str">
        <f>IFERROR(VLOOKUP($I211,'Institution Evaluation'!$A$55:$E$346,3,0),IFERROR(VLOOKUP($I211,'Privacy Analyst Evaluation'!$A$46:$E$120,3,0),""))&amp;""</f>
        <v/>
      </c>
      <c r="L211" s="233" t="str">
        <f>IFERROR(VLOOKUP($I211,'Institution Evaluation'!$A$55:$E$346,4,0),IFERROR(VLOOKUP($I211,'Privacy Analyst Evaluation'!$A$46:$E$120,4,0),""))&amp;""</f>
        <v/>
      </c>
      <c r="M211" s="233" t="str">
        <f>IFERROR(VLOOKUP($I211,'Institution Evaluation'!$A$55:$E$346,5,0),IFERROR(VLOOKUP($I211,'Privacy Analyst Evaluation'!$A$46:$E$120,5,0),""))&amp;""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2">
      <c r="A212" s="233" t="str">
        <f>IFERROR(IF($A211+1&gt;'(backend scoring)'!$T$335,"",$A211+1),"")</f>
        <v/>
      </c>
      <c r="B212" s="233" t="str">
        <f>_xlfn.XLOOKUP($A212,'(backend scoring)'!$V$2:$V$333,'(backend scoring)'!$A$2:$A$333,"")</f>
        <v/>
      </c>
      <c r="C212" s="233" t="str">
        <f>IFERROR(VLOOKUP($B212,'Institution Evaluation'!$A$55:$E$346,2,0),IFERROR(VLOOKUP($B212,'Privacy Analyst Evaluation'!$A$46:$E$120,2,0),""))&amp;""</f>
        <v/>
      </c>
      <c r="D212" s="233" t="str">
        <f>IFERROR(VLOOKUP($B212,'Institution Evaluation'!$A$55:$E$346,3,0),IFERROR(VLOOKUP($B212,'Privacy Analyst Evaluation'!$A$46:$E$120,3,0),""))&amp;""</f>
        <v/>
      </c>
      <c r="E212" s="233" t="str">
        <f>IFERROR(VLOOKUP($B212,'Institution Evaluation'!$A$55:$E$346,4,0),IFERROR(VLOOKUP($B212,'Privacy Analyst Evaluation'!$A$46:$E$120,4,0),""))&amp;""</f>
        <v/>
      </c>
      <c r="F212" s="233" t="str">
        <f>IFERROR(VLOOKUP($B212,'Institution Evaluation'!$A$55:$E$346,5,0),IFERROR(VLOOKUP($B212,'Privacy Analyst Evaluation'!$A$46:$E$120,5,0),""))&amp;""</f>
        <v/>
      </c>
      <c r="G212" s="234"/>
      <c r="H212" s="233" t="str">
        <f>IFERROR(IF($H211+1&gt;'(backend scoring)'!$Q$335,"",$H211+1),"")</f>
        <v/>
      </c>
      <c r="I212" s="233" t="str">
        <f>_xlfn.XLOOKUP($H212,'(backend scoring)'!$S$2:$S$333,'(backend scoring)'!$A$2:$A$333,"")</f>
        <v/>
      </c>
      <c r="J212" s="233" t="str">
        <f>IFERROR(VLOOKUP($I212,'Institution Evaluation'!$A$55:$E$346,2,0),IFERROR(VLOOKUP($I212,'Privacy Analyst Evaluation'!$A$46:$E$120,2,0),""))</f>
        <v/>
      </c>
      <c r="K212" s="233" t="str">
        <f>IFERROR(VLOOKUP($I212,'Institution Evaluation'!$A$55:$E$346,3,0),IFERROR(VLOOKUP($I212,'Privacy Analyst Evaluation'!$A$46:$E$120,3,0),""))&amp;""</f>
        <v/>
      </c>
      <c r="L212" s="233" t="str">
        <f>IFERROR(VLOOKUP($I212,'Institution Evaluation'!$A$55:$E$346,4,0),IFERROR(VLOOKUP($I212,'Privacy Analyst Evaluation'!$A$46:$E$120,4,0),""))&amp;""</f>
        <v/>
      </c>
      <c r="M212" s="233" t="str">
        <f>IFERROR(VLOOKUP($I212,'Institution Evaluation'!$A$55:$E$346,5,0),IFERROR(VLOOKUP($I212,'Privacy Analyst Evaluation'!$A$46:$E$120,5,0),""))&amp;""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2">
      <c r="A213" s="233" t="str">
        <f>IFERROR(IF($A212+1&gt;'(backend scoring)'!$T$335,"",$A212+1),"")</f>
        <v/>
      </c>
      <c r="B213" s="233" t="str">
        <f>_xlfn.XLOOKUP($A213,'(backend scoring)'!$V$2:$V$333,'(backend scoring)'!$A$2:$A$333,"")</f>
        <v/>
      </c>
      <c r="C213" s="233" t="str">
        <f>IFERROR(VLOOKUP($B213,'Institution Evaluation'!$A$55:$E$346,2,0),IFERROR(VLOOKUP($B213,'Privacy Analyst Evaluation'!$A$46:$E$120,2,0),""))&amp;""</f>
        <v/>
      </c>
      <c r="D213" s="233" t="str">
        <f>IFERROR(VLOOKUP($B213,'Institution Evaluation'!$A$55:$E$346,3,0),IFERROR(VLOOKUP($B213,'Privacy Analyst Evaluation'!$A$46:$E$120,3,0),""))&amp;""</f>
        <v/>
      </c>
      <c r="E213" s="233" t="str">
        <f>IFERROR(VLOOKUP($B213,'Institution Evaluation'!$A$55:$E$346,4,0),IFERROR(VLOOKUP($B213,'Privacy Analyst Evaluation'!$A$46:$E$120,4,0),""))&amp;""</f>
        <v/>
      </c>
      <c r="F213" s="233" t="str">
        <f>IFERROR(VLOOKUP($B213,'Institution Evaluation'!$A$55:$E$346,5,0),IFERROR(VLOOKUP($B213,'Privacy Analyst Evaluation'!$A$46:$E$120,5,0),""))&amp;""</f>
        <v/>
      </c>
      <c r="G213" s="234"/>
      <c r="H213" s="233" t="str">
        <f>IFERROR(IF($H212+1&gt;'(backend scoring)'!$Q$335,"",$H212+1),"")</f>
        <v/>
      </c>
      <c r="I213" s="233" t="str">
        <f>_xlfn.XLOOKUP($H213,'(backend scoring)'!$S$2:$S$333,'(backend scoring)'!$A$2:$A$333,"")</f>
        <v/>
      </c>
      <c r="J213" s="233" t="str">
        <f>IFERROR(VLOOKUP($I213,'Institution Evaluation'!$A$55:$E$346,2,0),IFERROR(VLOOKUP($I213,'Privacy Analyst Evaluation'!$A$46:$E$120,2,0),""))</f>
        <v/>
      </c>
      <c r="K213" s="233" t="str">
        <f>IFERROR(VLOOKUP($I213,'Institution Evaluation'!$A$55:$E$346,3,0),IFERROR(VLOOKUP($I213,'Privacy Analyst Evaluation'!$A$46:$E$120,3,0),""))&amp;""</f>
        <v/>
      </c>
      <c r="L213" s="233" t="str">
        <f>IFERROR(VLOOKUP($I213,'Institution Evaluation'!$A$55:$E$346,4,0),IFERROR(VLOOKUP($I213,'Privacy Analyst Evaluation'!$A$46:$E$120,4,0),""))&amp;""</f>
        <v/>
      </c>
      <c r="M213" s="233" t="str">
        <f>IFERROR(VLOOKUP($I213,'Institution Evaluation'!$A$55:$E$346,5,0),IFERROR(VLOOKUP($I213,'Privacy Analyst Evaluation'!$A$46:$E$120,5,0),""))&amp;""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2">
      <c r="A214" s="233" t="str">
        <f>IFERROR(IF($A213+1&gt;'(backend scoring)'!$T$335,"",$A213+1),"")</f>
        <v/>
      </c>
      <c r="B214" s="233" t="str">
        <f>_xlfn.XLOOKUP($A214,'(backend scoring)'!$V$2:$V$333,'(backend scoring)'!$A$2:$A$333,"")</f>
        <v/>
      </c>
      <c r="C214" s="233" t="str">
        <f>IFERROR(VLOOKUP($B214,'Institution Evaluation'!$A$55:$E$346,2,0),IFERROR(VLOOKUP($B214,'Privacy Analyst Evaluation'!$A$46:$E$120,2,0),""))&amp;""</f>
        <v/>
      </c>
      <c r="D214" s="233" t="str">
        <f>IFERROR(VLOOKUP($B214,'Institution Evaluation'!$A$55:$E$346,3,0),IFERROR(VLOOKUP($B214,'Privacy Analyst Evaluation'!$A$46:$E$120,3,0),""))&amp;""</f>
        <v/>
      </c>
      <c r="E214" s="233" t="str">
        <f>IFERROR(VLOOKUP($B214,'Institution Evaluation'!$A$55:$E$346,4,0),IFERROR(VLOOKUP($B214,'Privacy Analyst Evaluation'!$A$46:$E$120,4,0),""))&amp;""</f>
        <v/>
      </c>
      <c r="F214" s="233" t="str">
        <f>IFERROR(VLOOKUP($B214,'Institution Evaluation'!$A$55:$E$346,5,0),IFERROR(VLOOKUP($B214,'Privacy Analyst Evaluation'!$A$46:$E$120,5,0),""))&amp;""</f>
        <v/>
      </c>
      <c r="G214" s="234"/>
      <c r="H214" s="233" t="str">
        <f>IFERROR(IF($H213+1&gt;'(backend scoring)'!$Q$335,"",$H213+1),"")</f>
        <v/>
      </c>
      <c r="I214" s="233" t="str">
        <f>_xlfn.XLOOKUP($H214,'(backend scoring)'!$S$2:$S$333,'(backend scoring)'!$A$2:$A$333,"")</f>
        <v/>
      </c>
      <c r="J214" s="233" t="str">
        <f>IFERROR(VLOOKUP($I214,'Institution Evaluation'!$A$55:$E$346,2,0),IFERROR(VLOOKUP($I214,'Privacy Analyst Evaluation'!$A$46:$E$120,2,0),""))</f>
        <v/>
      </c>
      <c r="K214" s="233" t="str">
        <f>IFERROR(VLOOKUP($I214,'Institution Evaluation'!$A$55:$E$346,3,0),IFERROR(VLOOKUP($I214,'Privacy Analyst Evaluation'!$A$46:$E$120,3,0),""))&amp;""</f>
        <v/>
      </c>
      <c r="L214" s="233" t="str">
        <f>IFERROR(VLOOKUP($I214,'Institution Evaluation'!$A$55:$E$346,4,0),IFERROR(VLOOKUP($I214,'Privacy Analyst Evaluation'!$A$46:$E$120,4,0),""))&amp;""</f>
        <v/>
      </c>
      <c r="M214" s="233" t="str">
        <f>IFERROR(VLOOKUP($I214,'Institution Evaluation'!$A$55:$E$346,5,0),IFERROR(VLOOKUP($I214,'Privacy Analyst Evaluation'!$A$46:$E$120,5,0),""))&amp;""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2">
      <c r="A215" s="233" t="str">
        <f>IFERROR(IF($A214+1&gt;'(backend scoring)'!$T$335,"",$A214+1),"")</f>
        <v/>
      </c>
      <c r="B215" s="233" t="str">
        <f>_xlfn.XLOOKUP($A215,'(backend scoring)'!$V$2:$V$333,'(backend scoring)'!$A$2:$A$333,"")</f>
        <v/>
      </c>
      <c r="C215" s="233" t="str">
        <f>IFERROR(VLOOKUP($B215,'Institution Evaluation'!$A$55:$E$346,2,0),IFERROR(VLOOKUP($B215,'Privacy Analyst Evaluation'!$A$46:$E$120,2,0),""))&amp;""</f>
        <v/>
      </c>
      <c r="D215" s="233" t="str">
        <f>IFERROR(VLOOKUP($B215,'Institution Evaluation'!$A$55:$E$346,3,0),IFERROR(VLOOKUP($B215,'Privacy Analyst Evaluation'!$A$46:$E$120,3,0),""))&amp;""</f>
        <v/>
      </c>
      <c r="E215" s="233" t="str">
        <f>IFERROR(VLOOKUP($B215,'Institution Evaluation'!$A$55:$E$346,4,0),IFERROR(VLOOKUP($B215,'Privacy Analyst Evaluation'!$A$46:$E$120,4,0),""))&amp;""</f>
        <v/>
      </c>
      <c r="F215" s="233" t="str">
        <f>IFERROR(VLOOKUP($B215,'Institution Evaluation'!$A$55:$E$346,5,0),IFERROR(VLOOKUP($B215,'Privacy Analyst Evaluation'!$A$46:$E$120,5,0),""))&amp;""</f>
        <v/>
      </c>
      <c r="G215" s="234"/>
      <c r="H215" s="233" t="str">
        <f>IFERROR(IF($H214+1&gt;'(backend scoring)'!$Q$335,"",$H214+1),"")</f>
        <v/>
      </c>
      <c r="I215" s="233" t="str">
        <f>_xlfn.XLOOKUP($H215,'(backend scoring)'!$S$2:$S$333,'(backend scoring)'!$A$2:$A$333,"")</f>
        <v/>
      </c>
      <c r="J215" s="233" t="str">
        <f>IFERROR(VLOOKUP($I215,'Institution Evaluation'!$A$55:$E$346,2,0),IFERROR(VLOOKUP($I215,'Privacy Analyst Evaluation'!$A$46:$E$120,2,0),""))</f>
        <v/>
      </c>
      <c r="K215" s="233" t="str">
        <f>IFERROR(VLOOKUP($I215,'Institution Evaluation'!$A$55:$E$346,3,0),IFERROR(VLOOKUP($I215,'Privacy Analyst Evaluation'!$A$46:$E$120,3,0),""))&amp;""</f>
        <v/>
      </c>
      <c r="L215" s="233" t="str">
        <f>IFERROR(VLOOKUP($I215,'Institution Evaluation'!$A$55:$E$346,4,0),IFERROR(VLOOKUP($I215,'Privacy Analyst Evaluation'!$A$46:$E$120,4,0),""))&amp;""</f>
        <v/>
      </c>
      <c r="M215" s="233" t="str">
        <f>IFERROR(VLOOKUP($I215,'Institution Evaluation'!$A$55:$E$346,5,0),IFERROR(VLOOKUP($I215,'Privacy Analyst Evaluation'!$A$46:$E$120,5,0),""))&amp;""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2">
      <c r="A216" s="233" t="str">
        <f>IFERROR(IF($A215+1&gt;'(backend scoring)'!$T$335,"",$A215+1),"")</f>
        <v/>
      </c>
      <c r="B216" s="233" t="str">
        <f>_xlfn.XLOOKUP($A216,'(backend scoring)'!$V$2:$V$333,'(backend scoring)'!$A$2:$A$333,"")</f>
        <v/>
      </c>
      <c r="C216" s="233" t="str">
        <f>IFERROR(VLOOKUP($B216,'Institution Evaluation'!$A$55:$E$346,2,0),IFERROR(VLOOKUP($B216,'Privacy Analyst Evaluation'!$A$46:$E$120,2,0),""))&amp;""</f>
        <v/>
      </c>
      <c r="D216" s="233" t="str">
        <f>IFERROR(VLOOKUP($B216,'Institution Evaluation'!$A$55:$E$346,3,0),IFERROR(VLOOKUP($B216,'Privacy Analyst Evaluation'!$A$46:$E$120,3,0),""))&amp;""</f>
        <v/>
      </c>
      <c r="E216" s="233" t="str">
        <f>IFERROR(VLOOKUP($B216,'Institution Evaluation'!$A$55:$E$346,4,0),IFERROR(VLOOKUP($B216,'Privacy Analyst Evaluation'!$A$46:$E$120,4,0),""))&amp;""</f>
        <v/>
      </c>
      <c r="F216" s="233" t="str">
        <f>IFERROR(VLOOKUP($B216,'Institution Evaluation'!$A$55:$E$346,5,0),IFERROR(VLOOKUP($B216,'Privacy Analyst Evaluation'!$A$46:$E$120,5,0),""))&amp;""</f>
        <v/>
      </c>
      <c r="G216" s="234"/>
      <c r="H216" s="233" t="str">
        <f>IFERROR(IF($H215+1&gt;'(backend scoring)'!$Q$335,"",$H215+1),"")</f>
        <v/>
      </c>
      <c r="I216" s="233" t="str">
        <f>_xlfn.XLOOKUP($H216,'(backend scoring)'!$S$2:$S$333,'(backend scoring)'!$A$2:$A$333,"")</f>
        <v/>
      </c>
      <c r="J216" s="233" t="str">
        <f>IFERROR(VLOOKUP($I216,'Institution Evaluation'!$A$55:$E$346,2,0),IFERROR(VLOOKUP($I216,'Privacy Analyst Evaluation'!$A$46:$E$120,2,0),""))</f>
        <v/>
      </c>
      <c r="K216" s="233" t="str">
        <f>IFERROR(VLOOKUP($I216,'Institution Evaluation'!$A$55:$E$346,3,0),IFERROR(VLOOKUP($I216,'Privacy Analyst Evaluation'!$A$46:$E$120,3,0),""))&amp;""</f>
        <v/>
      </c>
      <c r="L216" s="233" t="str">
        <f>IFERROR(VLOOKUP($I216,'Institution Evaluation'!$A$55:$E$346,4,0),IFERROR(VLOOKUP($I216,'Privacy Analyst Evaluation'!$A$46:$E$120,4,0),""))&amp;""</f>
        <v/>
      </c>
      <c r="M216" s="233" t="str">
        <f>IFERROR(VLOOKUP($I216,'Institution Evaluation'!$A$55:$E$346,5,0),IFERROR(VLOOKUP($I216,'Privacy Analyst Evaluation'!$A$46:$E$120,5,0),""))&amp;""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2">
      <c r="A217" s="233" t="str">
        <f>IFERROR(IF($A216+1&gt;'(backend scoring)'!$T$335,"",$A216+1),"")</f>
        <v/>
      </c>
      <c r="B217" s="233" t="str">
        <f>_xlfn.XLOOKUP($A217,'(backend scoring)'!$V$2:$V$333,'(backend scoring)'!$A$2:$A$333,"")</f>
        <v/>
      </c>
      <c r="C217" s="233" t="str">
        <f>IFERROR(VLOOKUP($B217,'Institution Evaluation'!$A$55:$E$346,2,0),IFERROR(VLOOKUP($B217,'Privacy Analyst Evaluation'!$A$46:$E$120,2,0),""))&amp;""</f>
        <v/>
      </c>
      <c r="D217" s="233" t="str">
        <f>IFERROR(VLOOKUP($B217,'Institution Evaluation'!$A$55:$E$346,3,0),IFERROR(VLOOKUP($B217,'Privacy Analyst Evaluation'!$A$46:$E$120,3,0),""))&amp;""</f>
        <v/>
      </c>
      <c r="E217" s="233" t="str">
        <f>IFERROR(VLOOKUP($B217,'Institution Evaluation'!$A$55:$E$346,4,0),IFERROR(VLOOKUP($B217,'Privacy Analyst Evaluation'!$A$46:$E$120,4,0),""))&amp;""</f>
        <v/>
      </c>
      <c r="F217" s="233" t="str">
        <f>IFERROR(VLOOKUP($B217,'Institution Evaluation'!$A$55:$E$346,5,0),IFERROR(VLOOKUP($B217,'Privacy Analyst Evaluation'!$A$46:$E$120,5,0),""))&amp;""</f>
        <v/>
      </c>
      <c r="G217" s="234"/>
      <c r="H217" s="233" t="str">
        <f>IFERROR(IF($H216+1&gt;'(backend scoring)'!$Q$335,"",$H216+1),"")</f>
        <v/>
      </c>
      <c r="I217" s="233" t="str">
        <f>_xlfn.XLOOKUP($H217,'(backend scoring)'!$S$2:$S$333,'(backend scoring)'!$A$2:$A$333,"")</f>
        <v/>
      </c>
      <c r="J217" s="233" t="str">
        <f>IFERROR(VLOOKUP($I217,'Institution Evaluation'!$A$55:$E$346,2,0),IFERROR(VLOOKUP($I217,'Privacy Analyst Evaluation'!$A$46:$E$120,2,0),""))</f>
        <v/>
      </c>
      <c r="K217" s="233" t="str">
        <f>IFERROR(VLOOKUP($I217,'Institution Evaluation'!$A$55:$E$346,3,0),IFERROR(VLOOKUP($I217,'Privacy Analyst Evaluation'!$A$46:$E$120,3,0),""))&amp;""</f>
        <v/>
      </c>
      <c r="L217" s="233" t="str">
        <f>IFERROR(VLOOKUP($I217,'Institution Evaluation'!$A$55:$E$346,4,0),IFERROR(VLOOKUP($I217,'Privacy Analyst Evaluation'!$A$46:$E$120,4,0),""))&amp;""</f>
        <v/>
      </c>
      <c r="M217" s="233" t="str">
        <f>IFERROR(VLOOKUP($I217,'Institution Evaluation'!$A$55:$E$346,5,0),IFERROR(VLOOKUP($I217,'Privacy Analyst Evaluation'!$A$46:$E$120,5,0),""))&amp;""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2">
      <c r="A218" s="233" t="str">
        <f>IFERROR(IF($A217+1&gt;'(backend scoring)'!$T$335,"",$A217+1),"")</f>
        <v/>
      </c>
      <c r="B218" s="233" t="str">
        <f>_xlfn.XLOOKUP($A218,'(backend scoring)'!$V$2:$V$333,'(backend scoring)'!$A$2:$A$333,"")</f>
        <v/>
      </c>
      <c r="C218" s="233" t="str">
        <f>IFERROR(VLOOKUP($B218,'Institution Evaluation'!$A$55:$E$346,2,0),IFERROR(VLOOKUP($B218,'Privacy Analyst Evaluation'!$A$46:$E$120,2,0),""))&amp;""</f>
        <v/>
      </c>
      <c r="D218" s="233" t="str">
        <f>IFERROR(VLOOKUP($B218,'Institution Evaluation'!$A$55:$E$346,3,0),IFERROR(VLOOKUP($B218,'Privacy Analyst Evaluation'!$A$46:$E$120,3,0),""))&amp;""</f>
        <v/>
      </c>
      <c r="E218" s="233" t="str">
        <f>IFERROR(VLOOKUP($B218,'Institution Evaluation'!$A$55:$E$346,4,0),IFERROR(VLOOKUP($B218,'Privacy Analyst Evaluation'!$A$46:$E$120,4,0),""))&amp;""</f>
        <v/>
      </c>
      <c r="F218" s="233" t="str">
        <f>IFERROR(VLOOKUP($B218,'Institution Evaluation'!$A$55:$E$346,5,0),IFERROR(VLOOKUP($B218,'Privacy Analyst Evaluation'!$A$46:$E$120,5,0),""))&amp;""</f>
        <v/>
      </c>
      <c r="G218" s="234"/>
      <c r="H218" s="233" t="str">
        <f>IFERROR(IF($H217+1&gt;'(backend scoring)'!$Q$335,"",$H217+1),"")</f>
        <v/>
      </c>
      <c r="I218" s="233" t="str">
        <f>_xlfn.XLOOKUP($H218,'(backend scoring)'!$S$2:$S$333,'(backend scoring)'!$A$2:$A$333,"")</f>
        <v/>
      </c>
      <c r="J218" s="233" t="str">
        <f>IFERROR(VLOOKUP($I218,'Institution Evaluation'!$A$55:$E$346,2,0),IFERROR(VLOOKUP($I218,'Privacy Analyst Evaluation'!$A$46:$E$120,2,0),""))</f>
        <v/>
      </c>
      <c r="K218" s="233" t="str">
        <f>IFERROR(VLOOKUP($I218,'Institution Evaluation'!$A$55:$E$346,3,0),IFERROR(VLOOKUP($I218,'Privacy Analyst Evaluation'!$A$46:$E$120,3,0),""))&amp;""</f>
        <v/>
      </c>
      <c r="L218" s="233" t="str">
        <f>IFERROR(VLOOKUP($I218,'Institution Evaluation'!$A$55:$E$346,4,0),IFERROR(VLOOKUP($I218,'Privacy Analyst Evaluation'!$A$46:$E$120,4,0),""))&amp;""</f>
        <v/>
      </c>
      <c r="M218" s="233" t="str">
        <f>IFERROR(VLOOKUP($I218,'Institution Evaluation'!$A$55:$E$346,5,0),IFERROR(VLOOKUP($I218,'Privacy Analyst Evaluation'!$A$46:$E$120,5,0),""))&amp;""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2">
      <c r="A219" s="233" t="str">
        <f>IFERROR(IF($A218+1&gt;'(backend scoring)'!$T$335,"",$A218+1),"")</f>
        <v/>
      </c>
      <c r="B219" s="233" t="str">
        <f>_xlfn.XLOOKUP($A219,'(backend scoring)'!$V$2:$V$333,'(backend scoring)'!$A$2:$A$333,"")</f>
        <v/>
      </c>
      <c r="C219" s="233" t="str">
        <f>IFERROR(VLOOKUP($B219,'Institution Evaluation'!$A$55:$E$346,2,0),IFERROR(VLOOKUP($B219,'Privacy Analyst Evaluation'!$A$46:$E$120,2,0),""))&amp;""</f>
        <v/>
      </c>
      <c r="D219" s="233" t="str">
        <f>IFERROR(VLOOKUP($B219,'Institution Evaluation'!$A$55:$E$346,3,0),IFERROR(VLOOKUP($B219,'Privacy Analyst Evaluation'!$A$46:$E$120,3,0),""))&amp;""</f>
        <v/>
      </c>
      <c r="E219" s="233" t="str">
        <f>IFERROR(VLOOKUP($B219,'Institution Evaluation'!$A$55:$E$346,4,0),IFERROR(VLOOKUP($B219,'Privacy Analyst Evaluation'!$A$46:$E$120,4,0),""))&amp;""</f>
        <v/>
      </c>
      <c r="F219" s="233" t="str">
        <f>IFERROR(VLOOKUP($B219,'Institution Evaluation'!$A$55:$E$346,5,0),IFERROR(VLOOKUP($B219,'Privacy Analyst Evaluation'!$A$46:$E$120,5,0),""))&amp;""</f>
        <v/>
      </c>
      <c r="G219" s="234"/>
      <c r="H219" s="233" t="str">
        <f>IFERROR(IF($H218+1&gt;'(backend scoring)'!$Q$335,"",$H218+1),"")</f>
        <v/>
      </c>
      <c r="I219" s="233" t="str">
        <f>_xlfn.XLOOKUP($H219,'(backend scoring)'!$S$2:$S$333,'(backend scoring)'!$A$2:$A$333,"")</f>
        <v/>
      </c>
      <c r="J219" s="233" t="str">
        <f>IFERROR(VLOOKUP($I219,'Institution Evaluation'!$A$55:$E$346,2,0),IFERROR(VLOOKUP($I219,'Privacy Analyst Evaluation'!$A$46:$E$120,2,0),""))</f>
        <v/>
      </c>
      <c r="K219" s="233" t="str">
        <f>IFERROR(VLOOKUP($I219,'Institution Evaluation'!$A$55:$E$346,3,0),IFERROR(VLOOKUP($I219,'Privacy Analyst Evaluation'!$A$46:$E$120,3,0),""))&amp;""</f>
        <v/>
      </c>
      <c r="L219" s="233" t="str">
        <f>IFERROR(VLOOKUP($I219,'Institution Evaluation'!$A$55:$E$346,4,0),IFERROR(VLOOKUP($I219,'Privacy Analyst Evaluation'!$A$46:$E$120,4,0),""))&amp;""</f>
        <v/>
      </c>
      <c r="M219" s="233" t="str">
        <f>IFERROR(VLOOKUP($I219,'Institution Evaluation'!$A$55:$E$346,5,0),IFERROR(VLOOKUP($I219,'Privacy Analyst Evaluation'!$A$46:$E$120,5,0),""))&amp;""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2">
      <c r="A220" s="233" t="str">
        <f>IFERROR(IF($A219+1&gt;'(backend scoring)'!$T$335,"",$A219+1),"")</f>
        <v/>
      </c>
      <c r="B220" s="233" t="str">
        <f>_xlfn.XLOOKUP($A220,'(backend scoring)'!$V$2:$V$333,'(backend scoring)'!$A$2:$A$333,"")</f>
        <v/>
      </c>
      <c r="C220" s="233" t="str">
        <f>IFERROR(VLOOKUP($B220,'Institution Evaluation'!$A$55:$E$346,2,0),IFERROR(VLOOKUP($B220,'Privacy Analyst Evaluation'!$A$46:$E$120,2,0),""))&amp;""</f>
        <v/>
      </c>
      <c r="D220" s="233" t="str">
        <f>IFERROR(VLOOKUP($B220,'Institution Evaluation'!$A$55:$E$346,3,0),IFERROR(VLOOKUP($B220,'Privacy Analyst Evaluation'!$A$46:$E$120,3,0),""))&amp;""</f>
        <v/>
      </c>
      <c r="E220" s="233" t="str">
        <f>IFERROR(VLOOKUP($B220,'Institution Evaluation'!$A$55:$E$346,4,0),IFERROR(VLOOKUP($B220,'Privacy Analyst Evaluation'!$A$46:$E$120,4,0),""))&amp;""</f>
        <v/>
      </c>
      <c r="F220" s="233" t="str">
        <f>IFERROR(VLOOKUP($B220,'Institution Evaluation'!$A$55:$E$346,5,0),IFERROR(VLOOKUP($B220,'Privacy Analyst Evaluation'!$A$46:$E$120,5,0),""))&amp;""</f>
        <v/>
      </c>
      <c r="G220" s="234"/>
      <c r="H220" s="233" t="str">
        <f>IFERROR(IF($H219+1&gt;'(backend scoring)'!$Q$335,"",$H219+1),"")</f>
        <v/>
      </c>
      <c r="I220" s="233" t="str">
        <f>_xlfn.XLOOKUP($H220,'(backend scoring)'!$S$2:$S$333,'(backend scoring)'!$A$2:$A$333,"")</f>
        <v/>
      </c>
      <c r="J220" s="233" t="str">
        <f>IFERROR(VLOOKUP($I220,'Institution Evaluation'!$A$55:$E$346,2,0),IFERROR(VLOOKUP($I220,'Privacy Analyst Evaluation'!$A$46:$E$120,2,0),""))</f>
        <v/>
      </c>
      <c r="K220" s="233" t="str">
        <f>IFERROR(VLOOKUP($I220,'Institution Evaluation'!$A$55:$E$346,3,0),IFERROR(VLOOKUP($I220,'Privacy Analyst Evaluation'!$A$46:$E$120,3,0),""))&amp;""</f>
        <v/>
      </c>
      <c r="L220" s="233" t="str">
        <f>IFERROR(VLOOKUP($I220,'Institution Evaluation'!$A$55:$E$346,4,0),IFERROR(VLOOKUP($I220,'Privacy Analyst Evaluation'!$A$46:$E$120,4,0),""))&amp;""</f>
        <v/>
      </c>
      <c r="M220" s="233" t="str">
        <f>IFERROR(VLOOKUP($I220,'Institution Evaluation'!$A$55:$E$346,5,0),IFERROR(VLOOKUP($I220,'Privacy Analyst Evaluation'!$A$46:$E$120,5,0),""))&amp;""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2">
      <c r="A221" s="233" t="str">
        <f>IFERROR(IF($A220+1&gt;'(backend scoring)'!$T$335,"",$A220+1),"")</f>
        <v/>
      </c>
      <c r="B221" s="233" t="str">
        <f>_xlfn.XLOOKUP($A221,'(backend scoring)'!$V$2:$V$333,'(backend scoring)'!$A$2:$A$333,"")</f>
        <v/>
      </c>
      <c r="C221" s="233" t="str">
        <f>IFERROR(VLOOKUP($B221,'Institution Evaluation'!$A$55:$E$346,2,0),IFERROR(VLOOKUP($B221,'Privacy Analyst Evaluation'!$A$46:$E$120,2,0),""))&amp;""</f>
        <v/>
      </c>
      <c r="D221" s="233" t="str">
        <f>IFERROR(VLOOKUP($B221,'Institution Evaluation'!$A$55:$E$346,3,0),IFERROR(VLOOKUP($B221,'Privacy Analyst Evaluation'!$A$46:$E$120,3,0),""))&amp;""</f>
        <v/>
      </c>
      <c r="E221" s="233" t="str">
        <f>IFERROR(VLOOKUP($B221,'Institution Evaluation'!$A$55:$E$346,4,0),IFERROR(VLOOKUP($B221,'Privacy Analyst Evaluation'!$A$46:$E$120,4,0),""))&amp;""</f>
        <v/>
      </c>
      <c r="F221" s="233" t="str">
        <f>IFERROR(VLOOKUP($B221,'Institution Evaluation'!$A$55:$E$346,5,0),IFERROR(VLOOKUP($B221,'Privacy Analyst Evaluation'!$A$46:$E$120,5,0),""))&amp;""</f>
        <v/>
      </c>
      <c r="G221" s="234"/>
      <c r="H221" s="233" t="str">
        <f>IFERROR(IF($H220+1&gt;'(backend scoring)'!$Q$335,"",$H220+1),"")</f>
        <v/>
      </c>
      <c r="I221" s="233" t="str">
        <f>_xlfn.XLOOKUP($H221,'(backend scoring)'!$S$2:$S$333,'(backend scoring)'!$A$2:$A$333,"")</f>
        <v/>
      </c>
      <c r="J221" s="233" t="str">
        <f>IFERROR(VLOOKUP($I221,'Institution Evaluation'!$A$55:$E$346,2,0),IFERROR(VLOOKUP($I221,'Privacy Analyst Evaluation'!$A$46:$E$120,2,0),""))</f>
        <v/>
      </c>
      <c r="K221" s="233" t="str">
        <f>IFERROR(VLOOKUP($I221,'Institution Evaluation'!$A$55:$E$346,3,0),IFERROR(VLOOKUP($I221,'Privacy Analyst Evaluation'!$A$46:$E$120,3,0),""))&amp;""</f>
        <v/>
      </c>
      <c r="L221" s="233" t="str">
        <f>IFERROR(VLOOKUP($I221,'Institution Evaluation'!$A$55:$E$346,4,0),IFERROR(VLOOKUP($I221,'Privacy Analyst Evaluation'!$A$46:$E$120,4,0),""))&amp;""</f>
        <v/>
      </c>
      <c r="M221" s="233" t="str">
        <f>IFERROR(VLOOKUP($I221,'Institution Evaluation'!$A$55:$E$346,5,0),IFERROR(VLOOKUP($I221,'Privacy Analyst Evaluation'!$A$46:$E$120,5,0),""))&amp;""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2">
      <c r="A222" s="233" t="str">
        <f>IFERROR(IF($A221+1&gt;'(backend scoring)'!$T$335,"",$A221+1),"")</f>
        <v/>
      </c>
      <c r="B222" s="233" t="str">
        <f>_xlfn.XLOOKUP($A222,'(backend scoring)'!$V$2:$V$333,'(backend scoring)'!$A$2:$A$333,"")</f>
        <v/>
      </c>
      <c r="C222" s="233" t="str">
        <f>IFERROR(VLOOKUP($B222,'Institution Evaluation'!$A$55:$E$346,2,0),IFERROR(VLOOKUP($B222,'Privacy Analyst Evaluation'!$A$46:$E$120,2,0),""))&amp;""</f>
        <v/>
      </c>
      <c r="D222" s="233" t="str">
        <f>IFERROR(VLOOKUP($B222,'Institution Evaluation'!$A$55:$E$346,3,0),IFERROR(VLOOKUP($B222,'Privacy Analyst Evaluation'!$A$46:$E$120,3,0),""))&amp;""</f>
        <v/>
      </c>
      <c r="E222" s="233" t="str">
        <f>IFERROR(VLOOKUP($B222,'Institution Evaluation'!$A$55:$E$346,4,0),IFERROR(VLOOKUP($B222,'Privacy Analyst Evaluation'!$A$46:$E$120,4,0),""))&amp;""</f>
        <v/>
      </c>
      <c r="F222" s="233" t="str">
        <f>IFERROR(VLOOKUP($B222,'Institution Evaluation'!$A$55:$E$346,5,0),IFERROR(VLOOKUP($B222,'Privacy Analyst Evaluation'!$A$46:$E$120,5,0),""))&amp;""</f>
        <v/>
      </c>
      <c r="G222" s="234"/>
      <c r="H222" s="233" t="str">
        <f>IFERROR(IF($H221+1&gt;'(backend scoring)'!$Q$335,"",$H221+1),"")</f>
        <v/>
      </c>
      <c r="I222" s="233" t="str">
        <f>_xlfn.XLOOKUP($H222,'(backend scoring)'!$S$2:$S$333,'(backend scoring)'!$A$2:$A$333,"")</f>
        <v/>
      </c>
      <c r="J222" s="233" t="str">
        <f>IFERROR(VLOOKUP($I222,'Institution Evaluation'!$A$55:$E$346,2,0),IFERROR(VLOOKUP($I222,'Privacy Analyst Evaluation'!$A$46:$E$120,2,0),""))</f>
        <v/>
      </c>
      <c r="K222" s="233" t="str">
        <f>IFERROR(VLOOKUP($I222,'Institution Evaluation'!$A$55:$E$346,3,0),IFERROR(VLOOKUP($I222,'Privacy Analyst Evaluation'!$A$46:$E$120,3,0),""))&amp;""</f>
        <v/>
      </c>
      <c r="L222" s="233" t="str">
        <f>IFERROR(VLOOKUP($I222,'Institution Evaluation'!$A$55:$E$346,4,0),IFERROR(VLOOKUP($I222,'Privacy Analyst Evaluation'!$A$46:$E$120,4,0),""))&amp;""</f>
        <v/>
      </c>
      <c r="M222" s="233" t="str">
        <f>IFERROR(VLOOKUP($I222,'Institution Evaluation'!$A$55:$E$346,5,0),IFERROR(VLOOKUP($I222,'Privacy Analyst Evaluation'!$A$46:$E$120,5,0),""))&amp;""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2">
      <c r="A223" s="233" t="str">
        <f>IFERROR(IF($A222+1&gt;'(backend scoring)'!$T$335,"",$A222+1),"")</f>
        <v/>
      </c>
      <c r="B223" s="233" t="str">
        <f>_xlfn.XLOOKUP($A223,'(backend scoring)'!$V$2:$V$333,'(backend scoring)'!$A$2:$A$333,"")</f>
        <v/>
      </c>
      <c r="C223" s="233" t="str">
        <f>IFERROR(VLOOKUP($B223,'Institution Evaluation'!$A$55:$E$346,2,0),IFERROR(VLOOKUP($B223,'Privacy Analyst Evaluation'!$A$46:$E$120,2,0),""))&amp;""</f>
        <v/>
      </c>
      <c r="D223" s="233" t="str">
        <f>IFERROR(VLOOKUP($B223,'Institution Evaluation'!$A$55:$E$346,3,0),IFERROR(VLOOKUP($B223,'Privacy Analyst Evaluation'!$A$46:$E$120,3,0),""))&amp;""</f>
        <v/>
      </c>
      <c r="E223" s="233" t="str">
        <f>IFERROR(VLOOKUP($B223,'Institution Evaluation'!$A$55:$E$346,4,0),IFERROR(VLOOKUP($B223,'Privacy Analyst Evaluation'!$A$46:$E$120,4,0),""))&amp;""</f>
        <v/>
      </c>
      <c r="F223" s="233" t="str">
        <f>IFERROR(VLOOKUP($B223,'Institution Evaluation'!$A$55:$E$346,5,0),IFERROR(VLOOKUP($B223,'Privacy Analyst Evaluation'!$A$46:$E$120,5,0),""))&amp;""</f>
        <v/>
      </c>
      <c r="G223" s="234"/>
      <c r="H223" s="233" t="str">
        <f>IFERROR(IF($H222+1&gt;'(backend scoring)'!$Q$335,"",$H222+1),"")</f>
        <v/>
      </c>
      <c r="I223" s="233" t="str">
        <f>_xlfn.XLOOKUP($H223,'(backend scoring)'!$S$2:$S$333,'(backend scoring)'!$A$2:$A$333,"")</f>
        <v/>
      </c>
      <c r="J223" s="233" t="str">
        <f>IFERROR(VLOOKUP($I223,'Institution Evaluation'!$A$55:$E$346,2,0),IFERROR(VLOOKUP($I223,'Privacy Analyst Evaluation'!$A$46:$E$120,2,0),""))</f>
        <v/>
      </c>
      <c r="K223" s="233" t="str">
        <f>IFERROR(VLOOKUP($I223,'Institution Evaluation'!$A$55:$E$346,3,0),IFERROR(VLOOKUP($I223,'Privacy Analyst Evaluation'!$A$46:$E$120,3,0),""))&amp;""</f>
        <v/>
      </c>
      <c r="L223" s="233" t="str">
        <f>IFERROR(VLOOKUP($I223,'Institution Evaluation'!$A$55:$E$346,4,0),IFERROR(VLOOKUP($I223,'Privacy Analyst Evaluation'!$A$46:$E$120,4,0),""))&amp;""</f>
        <v/>
      </c>
      <c r="M223" s="233" t="str">
        <f>IFERROR(VLOOKUP($I223,'Institution Evaluation'!$A$55:$E$346,5,0),IFERROR(VLOOKUP($I223,'Privacy Analyst Evaluation'!$A$46:$E$120,5,0),""))&amp;""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2">
      <c r="A224" s="233" t="str">
        <f>IFERROR(IF($A223+1&gt;'(backend scoring)'!$T$335,"",$A223+1),"")</f>
        <v/>
      </c>
      <c r="B224" s="233" t="str">
        <f>_xlfn.XLOOKUP($A224,'(backend scoring)'!$V$2:$V$333,'(backend scoring)'!$A$2:$A$333,"")</f>
        <v/>
      </c>
      <c r="C224" s="233" t="str">
        <f>IFERROR(VLOOKUP($B224,'Institution Evaluation'!$A$55:$E$346,2,0),IFERROR(VLOOKUP($B224,'Privacy Analyst Evaluation'!$A$46:$E$120,2,0),""))&amp;""</f>
        <v/>
      </c>
      <c r="D224" s="233" t="str">
        <f>IFERROR(VLOOKUP($B224,'Institution Evaluation'!$A$55:$E$346,3,0),IFERROR(VLOOKUP($B224,'Privacy Analyst Evaluation'!$A$46:$E$120,3,0),""))&amp;""</f>
        <v/>
      </c>
      <c r="E224" s="233" t="str">
        <f>IFERROR(VLOOKUP($B224,'Institution Evaluation'!$A$55:$E$346,4,0),IFERROR(VLOOKUP($B224,'Privacy Analyst Evaluation'!$A$46:$E$120,4,0),""))&amp;""</f>
        <v/>
      </c>
      <c r="F224" s="233" t="str">
        <f>IFERROR(VLOOKUP($B224,'Institution Evaluation'!$A$55:$E$346,5,0),IFERROR(VLOOKUP($B224,'Privacy Analyst Evaluation'!$A$46:$E$120,5,0),""))&amp;""</f>
        <v/>
      </c>
      <c r="G224" s="234"/>
      <c r="H224" s="233" t="str">
        <f>IFERROR(IF($H223+1&gt;'(backend scoring)'!$Q$335,"",$H223+1),"")</f>
        <v/>
      </c>
      <c r="I224" s="233" t="str">
        <f>_xlfn.XLOOKUP($H224,'(backend scoring)'!$S$2:$S$333,'(backend scoring)'!$A$2:$A$333,"")</f>
        <v/>
      </c>
      <c r="J224" s="233" t="str">
        <f>IFERROR(VLOOKUP($I224,'Institution Evaluation'!$A$55:$E$346,2,0),IFERROR(VLOOKUP($I224,'Privacy Analyst Evaluation'!$A$46:$E$120,2,0),""))</f>
        <v/>
      </c>
      <c r="K224" s="233" t="str">
        <f>IFERROR(VLOOKUP($I224,'Institution Evaluation'!$A$55:$E$346,3,0),IFERROR(VLOOKUP($I224,'Privacy Analyst Evaluation'!$A$46:$E$120,3,0),""))&amp;""</f>
        <v/>
      </c>
      <c r="L224" s="233" t="str">
        <f>IFERROR(VLOOKUP($I224,'Institution Evaluation'!$A$55:$E$346,4,0),IFERROR(VLOOKUP($I224,'Privacy Analyst Evaluation'!$A$46:$E$120,4,0),""))&amp;""</f>
        <v/>
      </c>
      <c r="M224" s="233" t="str">
        <f>IFERROR(VLOOKUP($I224,'Institution Evaluation'!$A$55:$E$346,5,0),IFERROR(VLOOKUP($I224,'Privacy Analyst Evaluation'!$A$46:$E$120,5,0),""))&amp;""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2">
      <c r="A225" s="233" t="str">
        <f>IFERROR(IF($A224+1&gt;'(backend scoring)'!$T$335,"",$A224+1),"")</f>
        <v/>
      </c>
      <c r="B225" s="233" t="str">
        <f>_xlfn.XLOOKUP($A225,'(backend scoring)'!$V$2:$V$333,'(backend scoring)'!$A$2:$A$333,"")</f>
        <v/>
      </c>
      <c r="C225" s="233" t="str">
        <f>IFERROR(VLOOKUP($B225,'Institution Evaluation'!$A$55:$E$346,2,0),IFERROR(VLOOKUP($B225,'Privacy Analyst Evaluation'!$A$46:$E$120,2,0),""))&amp;""</f>
        <v/>
      </c>
      <c r="D225" s="233" t="str">
        <f>IFERROR(VLOOKUP($B225,'Institution Evaluation'!$A$55:$E$346,3,0),IFERROR(VLOOKUP($B225,'Privacy Analyst Evaluation'!$A$46:$E$120,3,0),""))&amp;""</f>
        <v/>
      </c>
      <c r="E225" s="233" t="str">
        <f>IFERROR(VLOOKUP($B225,'Institution Evaluation'!$A$55:$E$346,4,0),IFERROR(VLOOKUP($B225,'Privacy Analyst Evaluation'!$A$46:$E$120,4,0),""))&amp;""</f>
        <v/>
      </c>
      <c r="F225" s="233" t="str">
        <f>IFERROR(VLOOKUP($B225,'Institution Evaluation'!$A$55:$E$346,5,0),IFERROR(VLOOKUP($B225,'Privacy Analyst Evaluation'!$A$46:$E$120,5,0),""))&amp;""</f>
        <v/>
      </c>
      <c r="G225" s="234"/>
      <c r="H225" s="233" t="str">
        <f>IFERROR(IF($H224+1&gt;'(backend scoring)'!$Q$335,"",$H224+1),"")</f>
        <v/>
      </c>
      <c r="I225" s="233" t="str">
        <f>_xlfn.XLOOKUP($H225,'(backend scoring)'!$S$2:$S$333,'(backend scoring)'!$A$2:$A$333,"")</f>
        <v/>
      </c>
      <c r="J225" s="233" t="str">
        <f>IFERROR(VLOOKUP($I225,'Institution Evaluation'!$A$55:$E$346,2,0),IFERROR(VLOOKUP($I225,'Privacy Analyst Evaluation'!$A$46:$E$120,2,0),""))</f>
        <v/>
      </c>
      <c r="K225" s="233" t="str">
        <f>IFERROR(VLOOKUP($I225,'Institution Evaluation'!$A$55:$E$346,3,0),IFERROR(VLOOKUP($I225,'Privacy Analyst Evaluation'!$A$46:$E$120,3,0),""))&amp;""</f>
        <v/>
      </c>
      <c r="L225" s="233" t="str">
        <f>IFERROR(VLOOKUP($I225,'Institution Evaluation'!$A$55:$E$346,4,0),IFERROR(VLOOKUP($I225,'Privacy Analyst Evaluation'!$A$46:$E$120,4,0),""))&amp;""</f>
        <v/>
      </c>
      <c r="M225" s="233" t="str">
        <f>IFERROR(VLOOKUP($I225,'Institution Evaluation'!$A$55:$E$346,5,0),IFERROR(VLOOKUP($I225,'Privacy Analyst Evaluation'!$A$46:$E$120,5,0),""))&amp;""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2">
      <c r="A226" s="233" t="str">
        <f>IFERROR(IF($A225+1&gt;'(backend scoring)'!$T$335,"",$A225+1),"")</f>
        <v/>
      </c>
      <c r="B226" s="233" t="str">
        <f>_xlfn.XLOOKUP($A226,'(backend scoring)'!$V$2:$V$333,'(backend scoring)'!$A$2:$A$333,"")</f>
        <v/>
      </c>
      <c r="C226" s="233" t="str">
        <f>IFERROR(VLOOKUP($B226,'Institution Evaluation'!$A$55:$E$346,2,0),IFERROR(VLOOKUP($B226,'Privacy Analyst Evaluation'!$A$46:$E$120,2,0),""))&amp;""</f>
        <v/>
      </c>
      <c r="D226" s="233" t="str">
        <f>IFERROR(VLOOKUP($B226,'Institution Evaluation'!$A$55:$E$346,3,0),IFERROR(VLOOKUP($B226,'Privacy Analyst Evaluation'!$A$46:$E$120,3,0),""))&amp;""</f>
        <v/>
      </c>
      <c r="E226" s="233" t="str">
        <f>IFERROR(VLOOKUP($B226,'Institution Evaluation'!$A$55:$E$346,4,0),IFERROR(VLOOKUP($B226,'Privacy Analyst Evaluation'!$A$46:$E$120,4,0),""))&amp;""</f>
        <v/>
      </c>
      <c r="F226" s="233" t="str">
        <f>IFERROR(VLOOKUP($B226,'Institution Evaluation'!$A$55:$E$346,5,0),IFERROR(VLOOKUP($B226,'Privacy Analyst Evaluation'!$A$46:$E$120,5,0),""))&amp;""</f>
        <v/>
      </c>
      <c r="G226" s="234"/>
      <c r="H226" s="233" t="str">
        <f>IFERROR(IF($H225+1&gt;'(backend scoring)'!$Q$335,"",$H225+1),"")</f>
        <v/>
      </c>
      <c r="I226" s="233" t="str">
        <f>_xlfn.XLOOKUP($H226,'(backend scoring)'!$S$2:$S$333,'(backend scoring)'!$A$2:$A$333,"")</f>
        <v/>
      </c>
      <c r="J226" s="233" t="str">
        <f>IFERROR(VLOOKUP($I226,'Institution Evaluation'!$A$55:$E$346,2,0),IFERROR(VLOOKUP($I226,'Privacy Analyst Evaluation'!$A$46:$E$120,2,0),""))</f>
        <v/>
      </c>
      <c r="K226" s="233" t="str">
        <f>IFERROR(VLOOKUP($I226,'Institution Evaluation'!$A$55:$E$346,3,0),IFERROR(VLOOKUP($I226,'Privacy Analyst Evaluation'!$A$46:$E$120,3,0),""))&amp;""</f>
        <v/>
      </c>
      <c r="L226" s="233" t="str">
        <f>IFERROR(VLOOKUP($I226,'Institution Evaluation'!$A$55:$E$346,4,0),IFERROR(VLOOKUP($I226,'Privacy Analyst Evaluation'!$A$46:$E$120,4,0),""))&amp;""</f>
        <v/>
      </c>
      <c r="M226" s="233" t="str">
        <f>IFERROR(VLOOKUP($I226,'Institution Evaluation'!$A$55:$E$346,5,0),IFERROR(VLOOKUP($I226,'Privacy Analyst Evaluation'!$A$46:$E$120,5,0),""))&amp;""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2">
      <c r="A227" s="233" t="str">
        <f>IFERROR(IF($A226+1&gt;'(backend scoring)'!$T$335,"",$A226+1),"")</f>
        <v/>
      </c>
      <c r="B227" s="233" t="str">
        <f>_xlfn.XLOOKUP($A227,'(backend scoring)'!$V$2:$V$333,'(backend scoring)'!$A$2:$A$333,"")</f>
        <v/>
      </c>
      <c r="C227" s="233" t="str">
        <f>IFERROR(VLOOKUP($B227,'Institution Evaluation'!$A$55:$E$346,2,0),IFERROR(VLOOKUP($B227,'Privacy Analyst Evaluation'!$A$46:$E$120,2,0),""))&amp;""</f>
        <v/>
      </c>
      <c r="D227" s="233" t="str">
        <f>IFERROR(VLOOKUP($B227,'Institution Evaluation'!$A$55:$E$346,3,0),IFERROR(VLOOKUP($B227,'Privacy Analyst Evaluation'!$A$46:$E$120,3,0),""))&amp;""</f>
        <v/>
      </c>
      <c r="E227" s="233" t="str">
        <f>IFERROR(VLOOKUP($B227,'Institution Evaluation'!$A$55:$E$346,4,0),IFERROR(VLOOKUP($B227,'Privacy Analyst Evaluation'!$A$46:$E$120,4,0),""))&amp;""</f>
        <v/>
      </c>
      <c r="F227" s="233" t="str">
        <f>IFERROR(VLOOKUP($B227,'Institution Evaluation'!$A$55:$E$346,5,0),IFERROR(VLOOKUP($B227,'Privacy Analyst Evaluation'!$A$46:$E$120,5,0),""))&amp;""</f>
        <v/>
      </c>
      <c r="G227" s="234"/>
      <c r="H227" s="233" t="str">
        <f>IFERROR(IF($H226+1&gt;'(backend scoring)'!$Q$335,"",$H226+1),"")</f>
        <v/>
      </c>
      <c r="I227" s="233" t="str">
        <f>_xlfn.XLOOKUP($H227,'(backend scoring)'!$S$2:$S$333,'(backend scoring)'!$A$2:$A$333,"")</f>
        <v/>
      </c>
      <c r="J227" s="233" t="str">
        <f>IFERROR(VLOOKUP($I227,'Institution Evaluation'!$A$55:$E$346,2,0),IFERROR(VLOOKUP($I227,'Privacy Analyst Evaluation'!$A$46:$E$120,2,0),""))</f>
        <v/>
      </c>
      <c r="K227" s="233" t="str">
        <f>IFERROR(VLOOKUP($I227,'Institution Evaluation'!$A$55:$E$346,3,0),IFERROR(VLOOKUP($I227,'Privacy Analyst Evaluation'!$A$46:$E$120,3,0),""))&amp;""</f>
        <v/>
      </c>
      <c r="L227" s="233" t="str">
        <f>IFERROR(VLOOKUP($I227,'Institution Evaluation'!$A$55:$E$346,4,0),IFERROR(VLOOKUP($I227,'Privacy Analyst Evaluation'!$A$46:$E$120,4,0),""))&amp;""</f>
        <v/>
      </c>
      <c r="M227" s="233" t="str">
        <f>IFERROR(VLOOKUP($I227,'Institution Evaluation'!$A$55:$E$346,5,0),IFERROR(VLOOKUP($I227,'Privacy Analyst Evaluation'!$A$46:$E$120,5,0),""))&amp;""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2">
      <c r="A228" s="233" t="str">
        <f>IFERROR(IF($A227+1&gt;'(backend scoring)'!$T$335,"",$A227+1),"")</f>
        <v/>
      </c>
      <c r="B228" s="233" t="str">
        <f>_xlfn.XLOOKUP($A228,'(backend scoring)'!$V$2:$V$333,'(backend scoring)'!$A$2:$A$333,"")</f>
        <v/>
      </c>
      <c r="C228" s="233" t="str">
        <f>IFERROR(VLOOKUP($B228,'Institution Evaluation'!$A$55:$E$346,2,0),IFERROR(VLOOKUP($B228,'Privacy Analyst Evaluation'!$A$46:$E$120,2,0),""))&amp;""</f>
        <v/>
      </c>
      <c r="D228" s="233" t="str">
        <f>IFERROR(VLOOKUP($B228,'Institution Evaluation'!$A$55:$E$346,3,0),IFERROR(VLOOKUP($B228,'Privacy Analyst Evaluation'!$A$46:$E$120,3,0),""))&amp;""</f>
        <v/>
      </c>
      <c r="E228" s="233" t="str">
        <f>IFERROR(VLOOKUP($B228,'Institution Evaluation'!$A$55:$E$346,4,0),IFERROR(VLOOKUP($B228,'Privacy Analyst Evaluation'!$A$46:$E$120,4,0),""))&amp;""</f>
        <v/>
      </c>
      <c r="F228" s="233" t="str">
        <f>IFERROR(VLOOKUP($B228,'Institution Evaluation'!$A$55:$E$346,5,0),IFERROR(VLOOKUP($B228,'Privacy Analyst Evaluation'!$A$46:$E$120,5,0),""))&amp;""</f>
        <v/>
      </c>
      <c r="G228" s="234"/>
      <c r="H228" s="233" t="str">
        <f>IFERROR(IF($H227+1&gt;'(backend scoring)'!$Q$335,"",$H227+1),"")</f>
        <v/>
      </c>
      <c r="I228" s="233" t="str">
        <f>_xlfn.XLOOKUP($H228,'(backend scoring)'!$S$2:$S$333,'(backend scoring)'!$A$2:$A$333,"")</f>
        <v/>
      </c>
      <c r="J228" s="233" t="str">
        <f>IFERROR(VLOOKUP($I228,'Institution Evaluation'!$A$55:$E$346,2,0),IFERROR(VLOOKUP($I228,'Privacy Analyst Evaluation'!$A$46:$E$120,2,0),""))</f>
        <v/>
      </c>
      <c r="K228" s="233" t="str">
        <f>IFERROR(VLOOKUP($I228,'Institution Evaluation'!$A$55:$E$346,3,0),IFERROR(VLOOKUP($I228,'Privacy Analyst Evaluation'!$A$46:$E$120,3,0),""))&amp;""</f>
        <v/>
      </c>
      <c r="L228" s="233" t="str">
        <f>IFERROR(VLOOKUP($I228,'Institution Evaluation'!$A$55:$E$346,4,0),IFERROR(VLOOKUP($I228,'Privacy Analyst Evaluation'!$A$46:$E$120,4,0),""))&amp;""</f>
        <v/>
      </c>
      <c r="M228" s="233" t="str">
        <f>IFERROR(VLOOKUP($I228,'Institution Evaluation'!$A$55:$E$346,5,0),IFERROR(VLOOKUP($I228,'Privacy Analyst Evaluation'!$A$46:$E$120,5,0),""))&amp;""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2">
      <c r="A229" s="233" t="str">
        <f>IFERROR(IF($A228+1&gt;'(backend scoring)'!$T$335,"",$A228+1),"")</f>
        <v/>
      </c>
      <c r="B229" s="233" t="str">
        <f>_xlfn.XLOOKUP($A229,'(backend scoring)'!$V$2:$V$333,'(backend scoring)'!$A$2:$A$333,"")</f>
        <v/>
      </c>
      <c r="C229" s="233" t="str">
        <f>IFERROR(VLOOKUP($B229,'Institution Evaluation'!$A$55:$E$346,2,0),IFERROR(VLOOKUP($B229,'Privacy Analyst Evaluation'!$A$46:$E$120,2,0),""))&amp;""</f>
        <v/>
      </c>
      <c r="D229" s="233" t="str">
        <f>IFERROR(VLOOKUP($B229,'Institution Evaluation'!$A$55:$E$346,3,0),IFERROR(VLOOKUP($B229,'Privacy Analyst Evaluation'!$A$46:$E$120,3,0),""))&amp;""</f>
        <v/>
      </c>
      <c r="E229" s="233" t="str">
        <f>IFERROR(VLOOKUP($B229,'Institution Evaluation'!$A$55:$E$346,4,0),IFERROR(VLOOKUP($B229,'Privacy Analyst Evaluation'!$A$46:$E$120,4,0),""))&amp;""</f>
        <v/>
      </c>
      <c r="F229" s="233" t="str">
        <f>IFERROR(VLOOKUP($B229,'Institution Evaluation'!$A$55:$E$346,5,0),IFERROR(VLOOKUP($B229,'Privacy Analyst Evaluation'!$A$46:$E$120,5,0),""))&amp;""</f>
        <v/>
      </c>
      <c r="G229" s="234"/>
      <c r="H229" s="233" t="str">
        <f>IFERROR(IF($H228+1&gt;'(backend scoring)'!$Q$335,"",$H228+1),"")</f>
        <v/>
      </c>
      <c r="I229" s="233" t="str">
        <f>_xlfn.XLOOKUP($H229,'(backend scoring)'!$S$2:$S$333,'(backend scoring)'!$A$2:$A$333,"")</f>
        <v/>
      </c>
      <c r="J229" s="233" t="str">
        <f>IFERROR(VLOOKUP($I229,'Institution Evaluation'!$A$55:$E$346,2,0),IFERROR(VLOOKUP($I229,'Privacy Analyst Evaluation'!$A$46:$E$120,2,0),""))</f>
        <v/>
      </c>
      <c r="K229" s="233" t="str">
        <f>IFERROR(VLOOKUP($I229,'Institution Evaluation'!$A$55:$E$346,3,0),IFERROR(VLOOKUP($I229,'Privacy Analyst Evaluation'!$A$46:$E$120,3,0),""))&amp;""</f>
        <v/>
      </c>
      <c r="L229" s="233" t="str">
        <f>IFERROR(VLOOKUP($I229,'Institution Evaluation'!$A$55:$E$346,4,0),IFERROR(VLOOKUP($I229,'Privacy Analyst Evaluation'!$A$46:$E$120,4,0),""))&amp;""</f>
        <v/>
      </c>
      <c r="M229" s="233" t="str">
        <f>IFERROR(VLOOKUP($I229,'Institution Evaluation'!$A$55:$E$346,5,0),IFERROR(VLOOKUP($I229,'Privacy Analyst Evaluation'!$A$46:$E$120,5,0),""))&amp;""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2">
      <c r="A230" s="233" t="str">
        <f>IFERROR(IF($A229+1&gt;'(backend scoring)'!$T$335,"",$A229+1),"")</f>
        <v/>
      </c>
      <c r="B230" s="233" t="str">
        <f>_xlfn.XLOOKUP($A230,'(backend scoring)'!$V$2:$V$333,'(backend scoring)'!$A$2:$A$333,"")</f>
        <v/>
      </c>
      <c r="C230" s="233" t="str">
        <f>IFERROR(VLOOKUP($B230,'Institution Evaluation'!$A$55:$E$346,2,0),IFERROR(VLOOKUP($B230,'Privacy Analyst Evaluation'!$A$46:$E$120,2,0),""))&amp;""</f>
        <v/>
      </c>
      <c r="D230" s="233" t="str">
        <f>IFERROR(VLOOKUP($B230,'Institution Evaluation'!$A$55:$E$346,3,0),IFERROR(VLOOKUP($B230,'Privacy Analyst Evaluation'!$A$46:$E$120,3,0),""))&amp;""</f>
        <v/>
      </c>
      <c r="E230" s="233" t="str">
        <f>IFERROR(VLOOKUP($B230,'Institution Evaluation'!$A$55:$E$346,4,0),IFERROR(VLOOKUP($B230,'Privacy Analyst Evaluation'!$A$46:$E$120,4,0),""))&amp;""</f>
        <v/>
      </c>
      <c r="F230" s="233" t="str">
        <f>IFERROR(VLOOKUP($B230,'Institution Evaluation'!$A$55:$E$346,5,0),IFERROR(VLOOKUP($B230,'Privacy Analyst Evaluation'!$A$46:$E$120,5,0),""))&amp;""</f>
        <v/>
      </c>
      <c r="G230" s="234"/>
      <c r="H230" s="233" t="str">
        <f>IFERROR(IF($H229+1&gt;'(backend scoring)'!$Q$335,"",$H229+1),"")</f>
        <v/>
      </c>
      <c r="I230" s="233" t="str">
        <f>_xlfn.XLOOKUP($H230,'(backend scoring)'!$S$2:$S$333,'(backend scoring)'!$A$2:$A$333,"")</f>
        <v/>
      </c>
      <c r="J230" s="233" t="str">
        <f>IFERROR(VLOOKUP($I230,'Institution Evaluation'!$A$55:$E$346,2,0),IFERROR(VLOOKUP($I230,'Privacy Analyst Evaluation'!$A$46:$E$120,2,0),""))</f>
        <v/>
      </c>
      <c r="K230" s="233" t="str">
        <f>IFERROR(VLOOKUP($I230,'Institution Evaluation'!$A$55:$E$346,3,0),IFERROR(VLOOKUP($I230,'Privacy Analyst Evaluation'!$A$46:$E$120,3,0),""))&amp;""</f>
        <v/>
      </c>
      <c r="L230" s="233" t="str">
        <f>IFERROR(VLOOKUP($I230,'Institution Evaluation'!$A$55:$E$346,4,0),IFERROR(VLOOKUP($I230,'Privacy Analyst Evaluation'!$A$46:$E$120,4,0),""))&amp;""</f>
        <v/>
      </c>
      <c r="M230" s="233" t="str">
        <f>IFERROR(VLOOKUP($I230,'Institution Evaluation'!$A$55:$E$346,5,0),IFERROR(VLOOKUP($I230,'Privacy Analyst Evaluation'!$A$46:$E$120,5,0),""))&amp;""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2">
      <c r="A231" s="233" t="str">
        <f>IFERROR(IF($A230+1&gt;'(backend scoring)'!$T$335,"",$A230+1),"")</f>
        <v/>
      </c>
      <c r="B231" s="233" t="str">
        <f>_xlfn.XLOOKUP($A231,'(backend scoring)'!$V$2:$V$333,'(backend scoring)'!$A$2:$A$333,"")</f>
        <v/>
      </c>
      <c r="C231" s="233" t="str">
        <f>IFERROR(VLOOKUP($B231,'Institution Evaluation'!$A$55:$E$346,2,0),IFERROR(VLOOKUP($B231,'Privacy Analyst Evaluation'!$A$46:$E$120,2,0),""))&amp;""</f>
        <v/>
      </c>
      <c r="D231" s="233" t="str">
        <f>IFERROR(VLOOKUP($B231,'Institution Evaluation'!$A$55:$E$346,3,0),IFERROR(VLOOKUP($B231,'Privacy Analyst Evaluation'!$A$46:$E$120,3,0),""))&amp;""</f>
        <v/>
      </c>
      <c r="E231" s="233" t="str">
        <f>IFERROR(VLOOKUP($B231,'Institution Evaluation'!$A$55:$E$346,4,0),IFERROR(VLOOKUP($B231,'Privacy Analyst Evaluation'!$A$46:$E$120,4,0),""))&amp;""</f>
        <v/>
      </c>
      <c r="F231" s="233" t="str">
        <f>IFERROR(VLOOKUP($B231,'Institution Evaluation'!$A$55:$E$346,5,0),IFERROR(VLOOKUP($B231,'Privacy Analyst Evaluation'!$A$46:$E$120,5,0),""))&amp;""</f>
        <v/>
      </c>
      <c r="G231" s="234"/>
      <c r="H231" s="233" t="str">
        <f>IFERROR(IF($H230+1&gt;'(backend scoring)'!$Q$335,"",$H230+1),"")</f>
        <v/>
      </c>
      <c r="I231" s="233" t="str">
        <f>_xlfn.XLOOKUP($H231,'(backend scoring)'!$S$2:$S$333,'(backend scoring)'!$A$2:$A$333,"")</f>
        <v/>
      </c>
      <c r="J231" s="233" t="str">
        <f>IFERROR(VLOOKUP($I231,'Institution Evaluation'!$A$55:$E$346,2,0),IFERROR(VLOOKUP($I231,'Privacy Analyst Evaluation'!$A$46:$E$120,2,0),""))</f>
        <v/>
      </c>
      <c r="K231" s="233" t="str">
        <f>IFERROR(VLOOKUP($I231,'Institution Evaluation'!$A$55:$E$346,3,0),IFERROR(VLOOKUP($I231,'Privacy Analyst Evaluation'!$A$46:$E$120,3,0),""))&amp;""</f>
        <v/>
      </c>
      <c r="L231" s="233" t="str">
        <f>IFERROR(VLOOKUP($I231,'Institution Evaluation'!$A$55:$E$346,4,0),IFERROR(VLOOKUP($I231,'Privacy Analyst Evaluation'!$A$46:$E$120,4,0),""))&amp;""</f>
        <v/>
      </c>
      <c r="M231" s="233" t="str">
        <f>IFERROR(VLOOKUP($I231,'Institution Evaluation'!$A$55:$E$346,5,0),IFERROR(VLOOKUP($I231,'Privacy Analyst Evaluation'!$A$46:$E$120,5,0),""))&amp;""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2">
      <c r="A232" s="233" t="str">
        <f>IFERROR(IF($A231+1&gt;'(backend scoring)'!$T$335,"",$A231+1),"")</f>
        <v/>
      </c>
      <c r="B232" s="233" t="str">
        <f>_xlfn.XLOOKUP($A232,'(backend scoring)'!$V$2:$V$333,'(backend scoring)'!$A$2:$A$333,"")</f>
        <v/>
      </c>
      <c r="C232" s="233" t="str">
        <f>IFERROR(VLOOKUP($B232,'Institution Evaluation'!$A$55:$E$346,2,0),IFERROR(VLOOKUP($B232,'Privacy Analyst Evaluation'!$A$46:$E$120,2,0),""))&amp;""</f>
        <v/>
      </c>
      <c r="D232" s="233" t="str">
        <f>IFERROR(VLOOKUP($B232,'Institution Evaluation'!$A$55:$E$346,3,0),IFERROR(VLOOKUP($B232,'Privacy Analyst Evaluation'!$A$46:$E$120,3,0),""))&amp;""</f>
        <v/>
      </c>
      <c r="E232" s="233" t="str">
        <f>IFERROR(VLOOKUP($B232,'Institution Evaluation'!$A$55:$E$346,4,0),IFERROR(VLOOKUP($B232,'Privacy Analyst Evaluation'!$A$46:$E$120,4,0),""))&amp;""</f>
        <v/>
      </c>
      <c r="F232" s="233" t="str">
        <f>IFERROR(VLOOKUP($B232,'Institution Evaluation'!$A$55:$E$346,5,0),IFERROR(VLOOKUP($B232,'Privacy Analyst Evaluation'!$A$46:$E$120,5,0),""))&amp;""</f>
        <v/>
      </c>
      <c r="G232" s="234"/>
      <c r="H232" s="233" t="str">
        <f>IFERROR(IF($H231+1&gt;'(backend scoring)'!$Q$335,"",$H231+1),"")</f>
        <v/>
      </c>
      <c r="I232" s="233" t="str">
        <f>_xlfn.XLOOKUP($H232,'(backend scoring)'!$S$2:$S$333,'(backend scoring)'!$A$2:$A$333,"")</f>
        <v/>
      </c>
      <c r="J232" s="233" t="str">
        <f>IFERROR(VLOOKUP($I232,'Institution Evaluation'!$A$55:$E$346,2,0),IFERROR(VLOOKUP($I232,'Privacy Analyst Evaluation'!$A$46:$E$120,2,0),""))</f>
        <v/>
      </c>
      <c r="K232" s="233" t="str">
        <f>IFERROR(VLOOKUP($I232,'Institution Evaluation'!$A$55:$E$346,3,0),IFERROR(VLOOKUP($I232,'Privacy Analyst Evaluation'!$A$46:$E$120,3,0),""))&amp;""</f>
        <v/>
      </c>
      <c r="L232" s="233" t="str">
        <f>IFERROR(VLOOKUP($I232,'Institution Evaluation'!$A$55:$E$346,4,0),IFERROR(VLOOKUP($I232,'Privacy Analyst Evaluation'!$A$46:$E$120,4,0),""))&amp;""</f>
        <v/>
      </c>
      <c r="M232" s="233" t="str">
        <f>IFERROR(VLOOKUP($I232,'Institution Evaluation'!$A$55:$E$346,5,0),IFERROR(VLOOKUP($I232,'Privacy Analyst Evaluation'!$A$46:$E$120,5,0),""))&amp;""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2">
      <c r="A233" s="233" t="str">
        <f>IFERROR(IF($A232+1&gt;'(backend scoring)'!$T$335,"",$A232+1),"")</f>
        <v/>
      </c>
      <c r="B233" s="233" t="str">
        <f>_xlfn.XLOOKUP($A233,'(backend scoring)'!$V$2:$V$333,'(backend scoring)'!$A$2:$A$333,"")</f>
        <v/>
      </c>
      <c r="C233" s="233" t="str">
        <f>IFERROR(VLOOKUP($B233,'Institution Evaluation'!$A$55:$E$346,2,0),IFERROR(VLOOKUP($B233,'Privacy Analyst Evaluation'!$A$46:$E$120,2,0),""))&amp;""</f>
        <v/>
      </c>
      <c r="D233" s="233" t="str">
        <f>IFERROR(VLOOKUP($B233,'Institution Evaluation'!$A$55:$E$346,3,0),IFERROR(VLOOKUP($B233,'Privacy Analyst Evaluation'!$A$46:$E$120,3,0),""))&amp;""</f>
        <v/>
      </c>
      <c r="E233" s="233" t="str">
        <f>IFERROR(VLOOKUP($B233,'Institution Evaluation'!$A$55:$E$346,4,0),IFERROR(VLOOKUP($B233,'Privacy Analyst Evaluation'!$A$46:$E$120,4,0),""))&amp;""</f>
        <v/>
      </c>
      <c r="F233" s="233" t="str">
        <f>IFERROR(VLOOKUP($B233,'Institution Evaluation'!$A$55:$E$346,5,0),IFERROR(VLOOKUP($B233,'Privacy Analyst Evaluation'!$A$46:$E$120,5,0),""))&amp;""</f>
        <v/>
      </c>
      <c r="G233" s="234"/>
      <c r="H233" s="233" t="str">
        <f>IFERROR(IF($H232+1&gt;'(backend scoring)'!$Q$335,"",$H232+1),"")</f>
        <v/>
      </c>
      <c r="I233" s="233" t="str">
        <f>_xlfn.XLOOKUP($H233,'(backend scoring)'!$S$2:$S$333,'(backend scoring)'!$A$2:$A$333,"")</f>
        <v/>
      </c>
      <c r="J233" s="233" t="str">
        <f>IFERROR(VLOOKUP($I233,'Institution Evaluation'!$A$55:$E$346,2,0),IFERROR(VLOOKUP($I233,'Privacy Analyst Evaluation'!$A$46:$E$120,2,0),""))</f>
        <v/>
      </c>
      <c r="K233" s="233" t="str">
        <f>IFERROR(VLOOKUP($I233,'Institution Evaluation'!$A$55:$E$346,3,0),IFERROR(VLOOKUP($I233,'Privacy Analyst Evaluation'!$A$46:$E$120,3,0),""))&amp;""</f>
        <v/>
      </c>
      <c r="L233" s="233" t="str">
        <f>IFERROR(VLOOKUP($I233,'Institution Evaluation'!$A$55:$E$346,4,0),IFERROR(VLOOKUP($I233,'Privacy Analyst Evaluation'!$A$46:$E$120,4,0),""))&amp;""</f>
        <v/>
      </c>
      <c r="M233" s="233" t="str">
        <f>IFERROR(VLOOKUP($I233,'Institution Evaluation'!$A$55:$E$346,5,0),IFERROR(VLOOKUP($I233,'Privacy Analyst Evaluation'!$A$46:$E$120,5,0),""))&amp;""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2">
      <c r="A234" s="233" t="str">
        <f>IFERROR(IF($A233+1&gt;'(backend scoring)'!$T$335,"",$A233+1),"")</f>
        <v/>
      </c>
      <c r="B234" s="233" t="str">
        <f>_xlfn.XLOOKUP($A234,'(backend scoring)'!$V$2:$V$333,'(backend scoring)'!$A$2:$A$333,"")</f>
        <v/>
      </c>
      <c r="C234" s="233" t="str">
        <f>IFERROR(VLOOKUP($B234,'Institution Evaluation'!$A$55:$E$346,2,0),IFERROR(VLOOKUP($B234,'Privacy Analyst Evaluation'!$A$46:$E$120,2,0),""))&amp;""</f>
        <v/>
      </c>
      <c r="D234" s="233" t="str">
        <f>IFERROR(VLOOKUP($B234,'Institution Evaluation'!$A$55:$E$346,3,0),IFERROR(VLOOKUP($B234,'Privacy Analyst Evaluation'!$A$46:$E$120,3,0),""))&amp;""</f>
        <v/>
      </c>
      <c r="E234" s="233" t="str">
        <f>IFERROR(VLOOKUP($B234,'Institution Evaluation'!$A$55:$E$346,4,0),IFERROR(VLOOKUP($B234,'Privacy Analyst Evaluation'!$A$46:$E$120,4,0),""))&amp;""</f>
        <v/>
      </c>
      <c r="F234" s="233" t="str">
        <f>IFERROR(VLOOKUP($B234,'Institution Evaluation'!$A$55:$E$346,5,0),IFERROR(VLOOKUP($B234,'Privacy Analyst Evaluation'!$A$46:$E$120,5,0),""))&amp;""</f>
        <v/>
      </c>
      <c r="G234" s="234"/>
      <c r="H234" s="233" t="str">
        <f>IFERROR(IF($H233+1&gt;'(backend scoring)'!$Q$335,"",$H233+1),"")</f>
        <v/>
      </c>
      <c r="I234" s="233" t="str">
        <f>_xlfn.XLOOKUP($H234,'(backend scoring)'!$S$2:$S$333,'(backend scoring)'!$A$2:$A$333,"")</f>
        <v/>
      </c>
      <c r="J234" s="233" t="str">
        <f>IFERROR(VLOOKUP($I234,'Institution Evaluation'!$A$55:$E$346,2,0),IFERROR(VLOOKUP($I234,'Privacy Analyst Evaluation'!$A$46:$E$120,2,0),""))</f>
        <v/>
      </c>
      <c r="K234" s="233" t="str">
        <f>IFERROR(VLOOKUP($I234,'Institution Evaluation'!$A$55:$E$346,3,0),IFERROR(VLOOKUP($I234,'Privacy Analyst Evaluation'!$A$46:$E$120,3,0),""))&amp;""</f>
        <v/>
      </c>
      <c r="L234" s="233" t="str">
        <f>IFERROR(VLOOKUP($I234,'Institution Evaluation'!$A$55:$E$346,4,0),IFERROR(VLOOKUP($I234,'Privacy Analyst Evaluation'!$A$46:$E$120,4,0),""))&amp;""</f>
        <v/>
      </c>
      <c r="M234" s="233" t="str">
        <f>IFERROR(VLOOKUP($I234,'Institution Evaluation'!$A$55:$E$346,5,0),IFERROR(VLOOKUP($I234,'Privacy Analyst Evaluation'!$A$46:$E$120,5,0),""))&amp;""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2">
      <c r="A235" s="233" t="str">
        <f>IFERROR(IF($A234+1&gt;'(backend scoring)'!$T$335,"",$A234+1),"")</f>
        <v/>
      </c>
      <c r="B235" s="233" t="str">
        <f>_xlfn.XLOOKUP($A235,'(backend scoring)'!$V$2:$V$333,'(backend scoring)'!$A$2:$A$333,"")</f>
        <v/>
      </c>
      <c r="C235" s="233" t="str">
        <f>IFERROR(VLOOKUP($B235,'Institution Evaluation'!$A$55:$E$346,2,0),IFERROR(VLOOKUP($B235,'Privacy Analyst Evaluation'!$A$46:$E$120,2,0),""))&amp;""</f>
        <v/>
      </c>
      <c r="D235" s="233" t="str">
        <f>IFERROR(VLOOKUP($B235,'Institution Evaluation'!$A$55:$E$346,3,0),IFERROR(VLOOKUP($B235,'Privacy Analyst Evaluation'!$A$46:$E$120,3,0),""))&amp;""</f>
        <v/>
      </c>
      <c r="E235" s="233" t="str">
        <f>IFERROR(VLOOKUP($B235,'Institution Evaluation'!$A$55:$E$346,4,0),IFERROR(VLOOKUP($B235,'Privacy Analyst Evaluation'!$A$46:$E$120,4,0),""))&amp;""</f>
        <v/>
      </c>
      <c r="F235" s="233" t="str">
        <f>IFERROR(VLOOKUP($B235,'Institution Evaluation'!$A$55:$E$346,5,0),IFERROR(VLOOKUP($B235,'Privacy Analyst Evaluation'!$A$46:$E$120,5,0),""))&amp;""</f>
        <v/>
      </c>
      <c r="G235" s="234"/>
      <c r="H235" s="233" t="str">
        <f>IFERROR(IF($H234+1&gt;'(backend scoring)'!$Q$335,"",$H234+1),"")</f>
        <v/>
      </c>
      <c r="I235" s="233" t="str">
        <f>_xlfn.XLOOKUP($H235,'(backend scoring)'!$S$2:$S$333,'(backend scoring)'!$A$2:$A$333,"")</f>
        <v/>
      </c>
      <c r="J235" s="233" t="str">
        <f>IFERROR(VLOOKUP($I235,'Institution Evaluation'!$A$55:$E$346,2,0),IFERROR(VLOOKUP($I235,'Privacy Analyst Evaluation'!$A$46:$E$120,2,0),""))</f>
        <v/>
      </c>
      <c r="K235" s="233" t="str">
        <f>IFERROR(VLOOKUP($I235,'Institution Evaluation'!$A$55:$E$346,3,0),IFERROR(VLOOKUP($I235,'Privacy Analyst Evaluation'!$A$46:$E$120,3,0),""))&amp;""</f>
        <v/>
      </c>
      <c r="L235" s="233" t="str">
        <f>IFERROR(VLOOKUP($I235,'Institution Evaluation'!$A$55:$E$346,4,0),IFERROR(VLOOKUP($I235,'Privacy Analyst Evaluation'!$A$46:$E$120,4,0),""))&amp;""</f>
        <v/>
      </c>
      <c r="M235" s="233" t="str">
        <f>IFERROR(VLOOKUP($I235,'Institution Evaluation'!$A$55:$E$346,5,0),IFERROR(VLOOKUP($I235,'Privacy Analyst Evaluation'!$A$46:$E$120,5,0),""))&amp;""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2">
      <c r="A236" s="233" t="str">
        <f>IFERROR(IF($A235+1&gt;'(backend scoring)'!$T$335,"",$A235+1),"")</f>
        <v/>
      </c>
      <c r="B236" s="233" t="str">
        <f>_xlfn.XLOOKUP($A236,'(backend scoring)'!$V$2:$V$333,'(backend scoring)'!$A$2:$A$333,"")</f>
        <v/>
      </c>
      <c r="C236" s="233" t="str">
        <f>IFERROR(VLOOKUP($B236,'Institution Evaluation'!$A$55:$E$346,2,0),IFERROR(VLOOKUP($B236,'Privacy Analyst Evaluation'!$A$46:$E$120,2,0),""))&amp;""</f>
        <v/>
      </c>
      <c r="D236" s="233" t="str">
        <f>IFERROR(VLOOKUP($B236,'Institution Evaluation'!$A$55:$E$346,3,0),IFERROR(VLOOKUP($B236,'Privacy Analyst Evaluation'!$A$46:$E$120,3,0),""))&amp;""</f>
        <v/>
      </c>
      <c r="E236" s="233" t="str">
        <f>IFERROR(VLOOKUP($B236,'Institution Evaluation'!$A$55:$E$346,4,0),IFERROR(VLOOKUP($B236,'Privacy Analyst Evaluation'!$A$46:$E$120,4,0),""))&amp;""</f>
        <v/>
      </c>
      <c r="F236" s="233" t="str">
        <f>IFERROR(VLOOKUP($B236,'Institution Evaluation'!$A$55:$E$346,5,0),IFERROR(VLOOKUP($B236,'Privacy Analyst Evaluation'!$A$46:$E$120,5,0),""))&amp;""</f>
        <v/>
      </c>
      <c r="G236" s="234"/>
      <c r="H236" s="233" t="str">
        <f>IFERROR(IF($H235+1&gt;'(backend scoring)'!$Q$335,"",$H235+1),"")</f>
        <v/>
      </c>
      <c r="I236" s="233" t="str">
        <f>_xlfn.XLOOKUP($H236,'(backend scoring)'!$S$2:$S$333,'(backend scoring)'!$A$2:$A$333,"")</f>
        <v/>
      </c>
      <c r="J236" s="233" t="str">
        <f>IFERROR(VLOOKUP($I236,'Institution Evaluation'!$A$55:$E$346,2,0),IFERROR(VLOOKUP($I236,'Privacy Analyst Evaluation'!$A$46:$E$120,2,0),""))</f>
        <v/>
      </c>
      <c r="K236" s="233" t="str">
        <f>IFERROR(VLOOKUP($I236,'Institution Evaluation'!$A$55:$E$346,3,0),IFERROR(VLOOKUP($I236,'Privacy Analyst Evaluation'!$A$46:$E$120,3,0),""))&amp;""</f>
        <v/>
      </c>
      <c r="L236" s="233" t="str">
        <f>IFERROR(VLOOKUP($I236,'Institution Evaluation'!$A$55:$E$346,4,0),IFERROR(VLOOKUP($I236,'Privacy Analyst Evaluation'!$A$46:$E$120,4,0),""))&amp;""</f>
        <v/>
      </c>
      <c r="M236" s="233" t="str">
        <f>IFERROR(VLOOKUP($I236,'Institution Evaluation'!$A$55:$E$346,5,0),IFERROR(VLOOKUP($I236,'Privacy Analyst Evaluation'!$A$46:$E$120,5,0),""))&amp;""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2">
      <c r="A237" s="233" t="str">
        <f>IFERROR(IF($A236+1&gt;'(backend scoring)'!$T$335,"",$A236+1),"")</f>
        <v/>
      </c>
      <c r="B237" s="233" t="str">
        <f>_xlfn.XLOOKUP($A237,'(backend scoring)'!$V$2:$V$333,'(backend scoring)'!$A$2:$A$333,"")</f>
        <v/>
      </c>
      <c r="C237" s="233" t="str">
        <f>IFERROR(VLOOKUP($B237,'Institution Evaluation'!$A$55:$E$346,2,0),IFERROR(VLOOKUP($B237,'Privacy Analyst Evaluation'!$A$46:$E$120,2,0),""))&amp;""</f>
        <v/>
      </c>
      <c r="D237" s="233" t="str">
        <f>IFERROR(VLOOKUP($B237,'Institution Evaluation'!$A$55:$E$346,3,0),IFERROR(VLOOKUP($B237,'Privacy Analyst Evaluation'!$A$46:$E$120,3,0),""))&amp;""</f>
        <v/>
      </c>
      <c r="E237" s="233" t="str">
        <f>IFERROR(VLOOKUP($B237,'Institution Evaluation'!$A$55:$E$346,4,0),IFERROR(VLOOKUP($B237,'Privacy Analyst Evaluation'!$A$46:$E$120,4,0),""))&amp;""</f>
        <v/>
      </c>
      <c r="F237" s="233" t="str">
        <f>IFERROR(VLOOKUP($B237,'Institution Evaluation'!$A$55:$E$346,5,0),IFERROR(VLOOKUP($B237,'Privacy Analyst Evaluation'!$A$46:$E$120,5,0),""))&amp;""</f>
        <v/>
      </c>
      <c r="G237" s="234"/>
      <c r="H237" s="233" t="str">
        <f>IFERROR(IF($H236+1&gt;'(backend scoring)'!$Q$335,"",$H236+1),"")</f>
        <v/>
      </c>
      <c r="I237" s="233" t="str">
        <f>_xlfn.XLOOKUP($H237,'(backend scoring)'!$S$2:$S$333,'(backend scoring)'!$A$2:$A$333,"")</f>
        <v/>
      </c>
      <c r="J237" s="233" t="str">
        <f>IFERROR(VLOOKUP($I237,'Institution Evaluation'!$A$55:$E$346,2,0),IFERROR(VLOOKUP($I237,'Privacy Analyst Evaluation'!$A$46:$E$120,2,0),""))</f>
        <v/>
      </c>
      <c r="K237" s="233" t="str">
        <f>IFERROR(VLOOKUP($I237,'Institution Evaluation'!$A$55:$E$346,3,0),IFERROR(VLOOKUP($I237,'Privacy Analyst Evaluation'!$A$46:$E$120,3,0),""))&amp;""</f>
        <v/>
      </c>
      <c r="L237" s="233" t="str">
        <f>IFERROR(VLOOKUP($I237,'Institution Evaluation'!$A$55:$E$346,4,0),IFERROR(VLOOKUP($I237,'Privacy Analyst Evaluation'!$A$46:$E$120,4,0),""))&amp;""</f>
        <v/>
      </c>
      <c r="M237" s="233" t="str">
        <f>IFERROR(VLOOKUP($I237,'Institution Evaluation'!$A$55:$E$346,5,0),IFERROR(VLOOKUP($I237,'Privacy Analyst Evaluation'!$A$46:$E$120,5,0),""))&amp;""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2">
      <c r="A238" s="233" t="str">
        <f>IFERROR(IF($A237+1&gt;'(backend scoring)'!$T$335,"",$A237+1),"")</f>
        <v/>
      </c>
      <c r="B238" s="233" t="str">
        <f>_xlfn.XLOOKUP($A238,'(backend scoring)'!$V$2:$V$333,'(backend scoring)'!$A$2:$A$333,"")</f>
        <v/>
      </c>
      <c r="C238" s="233" t="str">
        <f>IFERROR(VLOOKUP($B238,'Institution Evaluation'!$A$55:$E$346,2,0),IFERROR(VLOOKUP($B238,'Privacy Analyst Evaluation'!$A$46:$E$120,2,0),""))&amp;""</f>
        <v/>
      </c>
      <c r="D238" s="233" t="str">
        <f>IFERROR(VLOOKUP($B238,'Institution Evaluation'!$A$55:$E$346,3,0),IFERROR(VLOOKUP($B238,'Privacy Analyst Evaluation'!$A$46:$E$120,3,0),""))&amp;""</f>
        <v/>
      </c>
      <c r="E238" s="233" t="str">
        <f>IFERROR(VLOOKUP($B238,'Institution Evaluation'!$A$55:$E$346,4,0),IFERROR(VLOOKUP($B238,'Privacy Analyst Evaluation'!$A$46:$E$120,4,0),""))&amp;""</f>
        <v/>
      </c>
      <c r="F238" s="233" t="str">
        <f>IFERROR(VLOOKUP($B238,'Institution Evaluation'!$A$55:$E$346,5,0),IFERROR(VLOOKUP($B238,'Privacy Analyst Evaluation'!$A$46:$E$120,5,0),""))&amp;""</f>
        <v/>
      </c>
      <c r="G238" s="234"/>
      <c r="H238" s="233" t="str">
        <f>IFERROR(IF($H237+1&gt;'(backend scoring)'!$Q$335,"",$H237+1),"")</f>
        <v/>
      </c>
      <c r="I238" s="233" t="str">
        <f>_xlfn.XLOOKUP($H238,'(backend scoring)'!$S$2:$S$333,'(backend scoring)'!$A$2:$A$333,"")</f>
        <v/>
      </c>
      <c r="J238" s="233" t="str">
        <f>IFERROR(VLOOKUP($I238,'Institution Evaluation'!$A$55:$E$346,2,0),IFERROR(VLOOKUP($I238,'Privacy Analyst Evaluation'!$A$46:$E$120,2,0),""))</f>
        <v/>
      </c>
      <c r="K238" s="233" t="str">
        <f>IFERROR(VLOOKUP($I238,'Institution Evaluation'!$A$55:$E$346,3,0),IFERROR(VLOOKUP($I238,'Privacy Analyst Evaluation'!$A$46:$E$120,3,0),""))&amp;""</f>
        <v/>
      </c>
      <c r="L238" s="233" t="str">
        <f>IFERROR(VLOOKUP($I238,'Institution Evaluation'!$A$55:$E$346,4,0),IFERROR(VLOOKUP($I238,'Privacy Analyst Evaluation'!$A$46:$E$120,4,0),""))&amp;""</f>
        <v/>
      </c>
      <c r="M238" s="233" t="str">
        <f>IFERROR(VLOOKUP($I238,'Institution Evaluation'!$A$55:$E$346,5,0),IFERROR(VLOOKUP($I238,'Privacy Analyst Evaluation'!$A$46:$E$120,5,0),""))&amp;""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2">
      <c r="A239" s="233" t="str">
        <f>IFERROR(IF($A238+1&gt;'(backend scoring)'!$T$335,"",$A238+1),"")</f>
        <v/>
      </c>
      <c r="B239" s="233" t="str">
        <f>_xlfn.XLOOKUP($A239,'(backend scoring)'!$V$2:$V$333,'(backend scoring)'!$A$2:$A$333,"")</f>
        <v/>
      </c>
      <c r="C239" s="233" t="str">
        <f>IFERROR(VLOOKUP($B239,'Institution Evaluation'!$A$55:$E$346,2,0),IFERROR(VLOOKUP($B239,'Privacy Analyst Evaluation'!$A$46:$E$120,2,0),""))&amp;""</f>
        <v/>
      </c>
      <c r="D239" s="233" t="str">
        <f>IFERROR(VLOOKUP($B239,'Institution Evaluation'!$A$55:$E$346,3,0),IFERROR(VLOOKUP($B239,'Privacy Analyst Evaluation'!$A$46:$E$120,3,0),""))&amp;""</f>
        <v/>
      </c>
      <c r="E239" s="233" t="str">
        <f>IFERROR(VLOOKUP($B239,'Institution Evaluation'!$A$55:$E$346,4,0),IFERROR(VLOOKUP($B239,'Privacy Analyst Evaluation'!$A$46:$E$120,4,0),""))&amp;""</f>
        <v/>
      </c>
      <c r="F239" s="233" t="str">
        <f>IFERROR(VLOOKUP($B239,'Institution Evaluation'!$A$55:$E$346,5,0),IFERROR(VLOOKUP($B239,'Privacy Analyst Evaluation'!$A$46:$E$120,5,0),""))&amp;""</f>
        <v/>
      </c>
      <c r="G239" s="234"/>
      <c r="H239" s="233" t="str">
        <f>IFERROR(IF($H238+1&gt;'(backend scoring)'!$Q$335,"",$H238+1),"")</f>
        <v/>
      </c>
      <c r="I239" s="233" t="str">
        <f>_xlfn.XLOOKUP($H239,'(backend scoring)'!$S$2:$S$333,'(backend scoring)'!$A$2:$A$333,"")</f>
        <v/>
      </c>
      <c r="J239" s="233" t="str">
        <f>IFERROR(VLOOKUP($I239,'Institution Evaluation'!$A$55:$E$346,2,0),IFERROR(VLOOKUP($I239,'Privacy Analyst Evaluation'!$A$46:$E$120,2,0),""))</f>
        <v/>
      </c>
      <c r="K239" s="233" t="str">
        <f>IFERROR(VLOOKUP($I239,'Institution Evaluation'!$A$55:$E$346,3,0),IFERROR(VLOOKUP($I239,'Privacy Analyst Evaluation'!$A$46:$E$120,3,0),""))&amp;""</f>
        <v/>
      </c>
      <c r="L239" s="233" t="str">
        <f>IFERROR(VLOOKUP($I239,'Institution Evaluation'!$A$55:$E$346,4,0),IFERROR(VLOOKUP($I239,'Privacy Analyst Evaluation'!$A$46:$E$120,4,0),""))&amp;""</f>
        <v/>
      </c>
      <c r="M239" s="233" t="str">
        <f>IFERROR(VLOOKUP($I239,'Institution Evaluation'!$A$55:$E$346,5,0),IFERROR(VLOOKUP($I239,'Privacy Analyst Evaluation'!$A$46:$E$120,5,0),""))&amp;""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2">
      <c r="A240" s="233" t="str">
        <f>IFERROR(IF($A239+1&gt;'(backend scoring)'!$T$335,"",$A239+1),"")</f>
        <v/>
      </c>
      <c r="B240" s="233" t="str">
        <f>_xlfn.XLOOKUP($A240,'(backend scoring)'!$V$2:$V$333,'(backend scoring)'!$A$2:$A$333,"")</f>
        <v/>
      </c>
      <c r="C240" s="233" t="str">
        <f>IFERROR(VLOOKUP($B240,'Institution Evaluation'!$A$55:$E$346,2,0),IFERROR(VLOOKUP($B240,'Privacy Analyst Evaluation'!$A$46:$E$120,2,0),""))&amp;""</f>
        <v/>
      </c>
      <c r="D240" s="233" t="str">
        <f>IFERROR(VLOOKUP($B240,'Institution Evaluation'!$A$55:$E$346,3,0),IFERROR(VLOOKUP($B240,'Privacy Analyst Evaluation'!$A$46:$E$120,3,0),""))&amp;""</f>
        <v/>
      </c>
      <c r="E240" s="233" t="str">
        <f>IFERROR(VLOOKUP($B240,'Institution Evaluation'!$A$55:$E$346,4,0),IFERROR(VLOOKUP($B240,'Privacy Analyst Evaluation'!$A$46:$E$120,4,0),""))&amp;""</f>
        <v/>
      </c>
      <c r="F240" s="233" t="str">
        <f>IFERROR(VLOOKUP($B240,'Institution Evaluation'!$A$55:$E$346,5,0),IFERROR(VLOOKUP($B240,'Privacy Analyst Evaluation'!$A$46:$E$120,5,0),""))&amp;""</f>
        <v/>
      </c>
      <c r="G240" s="234"/>
      <c r="H240" s="233" t="str">
        <f>IFERROR(IF($H239+1&gt;'(backend scoring)'!$Q$335,"",$H239+1),"")</f>
        <v/>
      </c>
      <c r="I240" s="233" t="str">
        <f>_xlfn.XLOOKUP($H240,'(backend scoring)'!$S$2:$S$333,'(backend scoring)'!$A$2:$A$333,"")</f>
        <v/>
      </c>
      <c r="J240" s="233" t="str">
        <f>IFERROR(VLOOKUP($I240,'Institution Evaluation'!$A$55:$E$346,2,0),IFERROR(VLOOKUP($I240,'Privacy Analyst Evaluation'!$A$46:$E$120,2,0),""))</f>
        <v/>
      </c>
      <c r="K240" s="233" t="str">
        <f>IFERROR(VLOOKUP($I240,'Institution Evaluation'!$A$55:$E$346,3,0),IFERROR(VLOOKUP($I240,'Privacy Analyst Evaluation'!$A$46:$E$120,3,0),""))&amp;""</f>
        <v/>
      </c>
      <c r="L240" s="233" t="str">
        <f>IFERROR(VLOOKUP($I240,'Institution Evaluation'!$A$55:$E$346,4,0),IFERROR(VLOOKUP($I240,'Privacy Analyst Evaluation'!$A$46:$E$120,4,0),""))&amp;""</f>
        <v/>
      </c>
      <c r="M240" s="233" t="str">
        <f>IFERROR(VLOOKUP($I240,'Institution Evaluation'!$A$55:$E$346,5,0),IFERROR(VLOOKUP($I240,'Privacy Analyst Evaluation'!$A$46:$E$120,5,0),""))&amp;""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2">
      <c r="A241" s="233" t="str">
        <f>IFERROR(IF($A240+1&gt;'(backend scoring)'!$T$335,"",$A240+1),"")</f>
        <v/>
      </c>
      <c r="B241" s="233" t="str">
        <f>_xlfn.XLOOKUP($A241,'(backend scoring)'!$V$2:$V$333,'(backend scoring)'!$A$2:$A$333,"")</f>
        <v/>
      </c>
      <c r="C241" s="233" t="str">
        <f>IFERROR(VLOOKUP($B241,'Institution Evaluation'!$A$55:$E$346,2,0),IFERROR(VLOOKUP($B241,'Privacy Analyst Evaluation'!$A$46:$E$120,2,0),""))&amp;""</f>
        <v/>
      </c>
      <c r="D241" s="233" t="str">
        <f>IFERROR(VLOOKUP($B241,'Institution Evaluation'!$A$55:$E$346,3,0),IFERROR(VLOOKUP($B241,'Privacy Analyst Evaluation'!$A$46:$E$120,3,0),""))&amp;""</f>
        <v/>
      </c>
      <c r="E241" s="233" t="str">
        <f>IFERROR(VLOOKUP($B241,'Institution Evaluation'!$A$55:$E$346,4,0),IFERROR(VLOOKUP($B241,'Privacy Analyst Evaluation'!$A$46:$E$120,4,0),""))&amp;""</f>
        <v/>
      </c>
      <c r="F241" s="233" t="str">
        <f>IFERROR(VLOOKUP($B241,'Institution Evaluation'!$A$55:$E$346,5,0),IFERROR(VLOOKUP($B241,'Privacy Analyst Evaluation'!$A$46:$E$120,5,0),""))&amp;""</f>
        <v/>
      </c>
      <c r="G241" s="234"/>
      <c r="H241" s="233" t="str">
        <f>IFERROR(IF($H240+1&gt;'(backend scoring)'!$Q$335,"",$H240+1),"")</f>
        <v/>
      </c>
      <c r="I241" s="233" t="str">
        <f>_xlfn.XLOOKUP($H241,'(backend scoring)'!$S$2:$S$333,'(backend scoring)'!$A$2:$A$333,"")</f>
        <v/>
      </c>
      <c r="J241" s="233" t="str">
        <f>IFERROR(VLOOKUP($I241,'Institution Evaluation'!$A$55:$E$346,2,0),IFERROR(VLOOKUP($I241,'Privacy Analyst Evaluation'!$A$46:$E$120,2,0),""))</f>
        <v/>
      </c>
      <c r="K241" s="233" t="str">
        <f>IFERROR(VLOOKUP($I241,'Institution Evaluation'!$A$55:$E$346,3,0),IFERROR(VLOOKUP($I241,'Privacy Analyst Evaluation'!$A$46:$E$120,3,0),""))&amp;""</f>
        <v/>
      </c>
      <c r="L241" s="233" t="str">
        <f>IFERROR(VLOOKUP($I241,'Institution Evaluation'!$A$55:$E$346,4,0),IFERROR(VLOOKUP($I241,'Privacy Analyst Evaluation'!$A$46:$E$120,4,0),""))&amp;""</f>
        <v/>
      </c>
      <c r="M241" s="233" t="str">
        <f>IFERROR(VLOOKUP($I241,'Institution Evaluation'!$A$55:$E$346,5,0),IFERROR(VLOOKUP($I241,'Privacy Analyst Evaluation'!$A$46:$E$120,5,0),""))&amp;""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2">
      <c r="A242" s="233" t="str">
        <f>IFERROR(IF($A241+1&gt;'(backend scoring)'!$T$335,"",$A241+1),"")</f>
        <v/>
      </c>
      <c r="B242" s="233" t="str">
        <f>_xlfn.XLOOKUP($A242,'(backend scoring)'!$V$2:$V$333,'(backend scoring)'!$A$2:$A$333,"")</f>
        <v/>
      </c>
      <c r="C242" s="233" t="str">
        <f>IFERROR(VLOOKUP($B242,'Institution Evaluation'!$A$55:$E$346,2,0),IFERROR(VLOOKUP($B242,'Privacy Analyst Evaluation'!$A$46:$E$120,2,0),""))&amp;""</f>
        <v/>
      </c>
      <c r="D242" s="233" t="str">
        <f>IFERROR(VLOOKUP($B242,'Institution Evaluation'!$A$55:$E$346,3,0),IFERROR(VLOOKUP($B242,'Privacy Analyst Evaluation'!$A$46:$E$120,3,0),""))&amp;""</f>
        <v/>
      </c>
      <c r="E242" s="233" t="str">
        <f>IFERROR(VLOOKUP($B242,'Institution Evaluation'!$A$55:$E$346,4,0),IFERROR(VLOOKUP($B242,'Privacy Analyst Evaluation'!$A$46:$E$120,4,0),""))&amp;""</f>
        <v/>
      </c>
      <c r="F242" s="233" t="str">
        <f>IFERROR(VLOOKUP($B242,'Institution Evaluation'!$A$55:$E$346,5,0),IFERROR(VLOOKUP($B242,'Privacy Analyst Evaluation'!$A$46:$E$120,5,0),""))&amp;""</f>
        <v/>
      </c>
      <c r="G242" s="234"/>
      <c r="H242" s="233" t="str">
        <f>IFERROR(IF($H241+1&gt;'(backend scoring)'!$Q$335,"",$H241+1),"")</f>
        <v/>
      </c>
      <c r="I242" s="233" t="str">
        <f>_xlfn.XLOOKUP($H242,'(backend scoring)'!$S$2:$S$333,'(backend scoring)'!$A$2:$A$333,"")</f>
        <v/>
      </c>
      <c r="J242" s="233" t="str">
        <f>IFERROR(VLOOKUP($I242,'Institution Evaluation'!$A$55:$E$346,2,0),IFERROR(VLOOKUP($I242,'Privacy Analyst Evaluation'!$A$46:$E$120,2,0),""))</f>
        <v/>
      </c>
      <c r="K242" s="233" t="str">
        <f>IFERROR(VLOOKUP($I242,'Institution Evaluation'!$A$55:$E$346,3,0),IFERROR(VLOOKUP($I242,'Privacy Analyst Evaluation'!$A$46:$E$120,3,0),""))&amp;""</f>
        <v/>
      </c>
      <c r="L242" s="233" t="str">
        <f>IFERROR(VLOOKUP($I242,'Institution Evaluation'!$A$55:$E$346,4,0),IFERROR(VLOOKUP($I242,'Privacy Analyst Evaluation'!$A$46:$E$120,4,0),""))&amp;""</f>
        <v/>
      </c>
      <c r="M242" s="233" t="str">
        <f>IFERROR(VLOOKUP($I242,'Institution Evaluation'!$A$55:$E$346,5,0),IFERROR(VLOOKUP($I242,'Privacy Analyst Evaluation'!$A$46:$E$120,5,0),""))&amp;""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2">
      <c r="A243" s="233" t="str">
        <f>IFERROR(IF($A242+1&gt;'(backend scoring)'!$T$335,"",$A242+1),"")</f>
        <v/>
      </c>
      <c r="B243" s="233" t="str">
        <f>_xlfn.XLOOKUP($A243,'(backend scoring)'!$V$2:$V$333,'(backend scoring)'!$A$2:$A$333,"")</f>
        <v/>
      </c>
      <c r="C243" s="233" t="str">
        <f>IFERROR(VLOOKUP($B243,'Institution Evaluation'!$A$55:$E$346,2,0),IFERROR(VLOOKUP($B243,'Privacy Analyst Evaluation'!$A$46:$E$120,2,0),""))&amp;""</f>
        <v/>
      </c>
      <c r="D243" s="233" t="str">
        <f>IFERROR(VLOOKUP($B243,'Institution Evaluation'!$A$55:$E$346,3,0),IFERROR(VLOOKUP($B243,'Privacy Analyst Evaluation'!$A$46:$E$120,3,0),""))&amp;""</f>
        <v/>
      </c>
      <c r="E243" s="233" t="str">
        <f>IFERROR(VLOOKUP($B243,'Institution Evaluation'!$A$55:$E$346,4,0),IFERROR(VLOOKUP($B243,'Privacy Analyst Evaluation'!$A$46:$E$120,4,0),""))&amp;""</f>
        <v/>
      </c>
      <c r="F243" s="233" t="str">
        <f>IFERROR(VLOOKUP($B243,'Institution Evaluation'!$A$55:$E$346,5,0),IFERROR(VLOOKUP($B243,'Privacy Analyst Evaluation'!$A$46:$E$120,5,0),""))&amp;""</f>
        <v/>
      </c>
      <c r="G243" s="234"/>
      <c r="H243" s="233" t="str">
        <f>IFERROR(IF($H242+1&gt;'(backend scoring)'!$Q$335,"",$H242+1),"")</f>
        <v/>
      </c>
      <c r="I243" s="233" t="str">
        <f>_xlfn.XLOOKUP($H243,'(backend scoring)'!$S$2:$S$333,'(backend scoring)'!$A$2:$A$333,"")</f>
        <v/>
      </c>
      <c r="J243" s="233" t="str">
        <f>IFERROR(VLOOKUP($I243,'Institution Evaluation'!$A$55:$E$346,2,0),IFERROR(VLOOKUP($I243,'Privacy Analyst Evaluation'!$A$46:$E$120,2,0),""))</f>
        <v/>
      </c>
      <c r="K243" s="233" t="str">
        <f>IFERROR(VLOOKUP($I243,'Institution Evaluation'!$A$55:$E$346,3,0),IFERROR(VLOOKUP($I243,'Privacy Analyst Evaluation'!$A$46:$E$120,3,0),""))&amp;""</f>
        <v/>
      </c>
      <c r="L243" s="233" t="str">
        <f>IFERROR(VLOOKUP($I243,'Institution Evaluation'!$A$55:$E$346,4,0),IFERROR(VLOOKUP($I243,'Privacy Analyst Evaluation'!$A$46:$E$120,4,0),""))&amp;""</f>
        <v/>
      </c>
      <c r="M243" s="233" t="str">
        <f>IFERROR(VLOOKUP($I243,'Institution Evaluation'!$A$55:$E$346,5,0),IFERROR(VLOOKUP($I243,'Privacy Analyst Evaluation'!$A$46:$E$120,5,0),""))&amp;""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2">
      <c r="A244" s="233" t="str">
        <f>IFERROR(IF($A243+1&gt;'(backend scoring)'!$T$335,"",$A243+1),"")</f>
        <v/>
      </c>
      <c r="B244" s="233" t="str">
        <f>_xlfn.XLOOKUP($A244,'(backend scoring)'!$V$2:$V$333,'(backend scoring)'!$A$2:$A$333,"")</f>
        <v/>
      </c>
      <c r="C244" s="233" t="str">
        <f>IFERROR(VLOOKUP($B244,'Institution Evaluation'!$A$55:$E$346,2,0),IFERROR(VLOOKUP($B244,'Privacy Analyst Evaluation'!$A$46:$E$120,2,0),""))&amp;""</f>
        <v/>
      </c>
      <c r="D244" s="233" t="str">
        <f>IFERROR(VLOOKUP($B244,'Institution Evaluation'!$A$55:$E$346,3,0),IFERROR(VLOOKUP($B244,'Privacy Analyst Evaluation'!$A$46:$E$120,3,0),""))&amp;""</f>
        <v/>
      </c>
      <c r="E244" s="233" t="str">
        <f>IFERROR(VLOOKUP($B244,'Institution Evaluation'!$A$55:$E$346,4,0),IFERROR(VLOOKUP($B244,'Privacy Analyst Evaluation'!$A$46:$E$120,4,0),""))&amp;""</f>
        <v/>
      </c>
      <c r="F244" s="233" t="str">
        <f>IFERROR(VLOOKUP($B244,'Institution Evaluation'!$A$55:$E$346,5,0),IFERROR(VLOOKUP($B244,'Privacy Analyst Evaluation'!$A$46:$E$120,5,0),""))&amp;""</f>
        <v/>
      </c>
      <c r="G244" s="234"/>
      <c r="H244" s="233" t="str">
        <f>IFERROR(IF($H243+1&gt;'(backend scoring)'!$Q$335,"",$H243+1),"")</f>
        <v/>
      </c>
      <c r="I244" s="233" t="str">
        <f>_xlfn.XLOOKUP($H244,'(backend scoring)'!$S$2:$S$333,'(backend scoring)'!$A$2:$A$333,"")</f>
        <v/>
      </c>
      <c r="J244" s="233" t="str">
        <f>IFERROR(VLOOKUP($I244,'Institution Evaluation'!$A$55:$E$346,2,0),IFERROR(VLOOKUP($I244,'Privacy Analyst Evaluation'!$A$46:$E$120,2,0),""))</f>
        <v/>
      </c>
      <c r="K244" s="233" t="str">
        <f>IFERROR(VLOOKUP($I244,'Institution Evaluation'!$A$55:$E$346,3,0),IFERROR(VLOOKUP($I244,'Privacy Analyst Evaluation'!$A$46:$E$120,3,0),""))&amp;""</f>
        <v/>
      </c>
      <c r="L244" s="233" t="str">
        <f>IFERROR(VLOOKUP($I244,'Institution Evaluation'!$A$55:$E$346,4,0),IFERROR(VLOOKUP($I244,'Privacy Analyst Evaluation'!$A$46:$E$120,4,0),""))&amp;""</f>
        <v/>
      </c>
      <c r="M244" s="233" t="str">
        <f>IFERROR(VLOOKUP($I244,'Institution Evaluation'!$A$55:$E$346,5,0),IFERROR(VLOOKUP($I244,'Privacy Analyst Evaluation'!$A$46:$E$120,5,0),""))&amp;""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2">
      <c r="A245" s="233" t="str">
        <f>IFERROR(IF($A244+1&gt;'(backend scoring)'!$T$335,"",$A244+1),"")</f>
        <v/>
      </c>
      <c r="B245" s="233" t="str">
        <f>_xlfn.XLOOKUP($A245,'(backend scoring)'!$V$2:$V$333,'(backend scoring)'!$A$2:$A$333,"")</f>
        <v/>
      </c>
      <c r="C245" s="233" t="str">
        <f>IFERROR(VLOOKUP($B245,'Institution Evaluation'!$A$55:$E$346,2,0),IFERROR(VLOOKUP($B245,'Privacy Analyst Evaluation'!$A$46:$E$120,2,0),""))&amp;""</f>
        <v/>
      </c>
      <c r="D245" s="233" t="str">
        <f>IFERROR(VLOOKUP($B245,'Institution Evaluation'!$A$55:$E$346,3,0),IFERROR(VLOOKUP($B245,'Privacy Analyst Evaluation'!$A$46:$E$120,3,0),""))&amp;""</f>
        <v/>
      </c>
      <c r="E245" s="233" t="str">
        <f>IFERROR(VLOOKUP($B245,'Institution Evaluation'!$A$55:$E$346,4,0),IFERROR(VLOOKUP($B245,'Privacy Analyst Evaluation'!$A$46:$E$120,4,0),""))&amp;""</f>
        <v/>
      </c>
      <c r="F245" s="233" t="str">
        <f>IFERROR(VLOOKUP($B245,'Institution Evaluation'!$A$55:$E$346,5,0),IFERROR(VLOOKUP($B245,'Privacy Analyst Evaluation'!$A$46:$E$120,5,0),""))&amp;""</f>
        <v/>
      </c>
      <c r="G245" s="234"/>
      <c r="H245" s="233" t="str">
        <f>IFERROR(IF($H244+1&gt;'(backend scoring)'!$Q$335,"",$H244+1),"")</f>
        <v/>
      </c>
      <c r="I245" s="233" t="str">
        <f>_xlfn.XLOOKUP($H245,'(backend scoring)'!$S$2:$S$333,'(backend scoring)'!$A$2:$A$333,"")</f>
        <v/>
      </c>
      <c r="J245" s="233" t="str">
        <f>IFERROR(VLOOKUP($I245,'Institution Evaluation'!$A$55:$E$346,2,0),IFERROR(VLOOKUP($I245,'Privacy Analyst Evaluation'!$A$46:$E$120,2,0),""))</f>
        <v/>
      </c>
      <c r="K245" s="233" t="str">
        <f>IFERROR(VLOOKUP($I245,'Institution Evaluation'!$A$55:$E$346,3,0),IFERROR(VLOOKUP($I245,'Privacy Analyst Evaluation'!$A$46:$E$120,3,0),""))&amp;""</f>
        <v/>
      </c>
      <c r="L245" s="233" t="str">
        <f>IFERROR(VLOOKUP($I245,'Institution Evaluation'!$A$55:$E$346,4,0),IFERROR(VLOOKUP($I245,'Privacy Analyst Evaluation'!$A$46:$E$120,4,0),""))&amp;""</f>
        <v/>
      </c>
      <c r="M245" s="233" t="str">
        <f>IFERROR(VLOOKUP($I245,'Institution Evaluation'!$A$55:$E$346,5,0),IFERROR(VLOOKUP($I245,'Privacy Analyst Evaluation'!$A$46:$E$120,5,0),""))&amp;""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2">
      <c r="A246" s="233" t="str">
        <f>IFERROR(IF($A245+1&gt;'(backend scoring)'!$T$335,"",$A245+1),"")</f>
        <v/>
      </c>
      <c r="B246" s="233" t="str">
        <f>_xlfn.XLOOKUP($A246,'(backend scoring)'!$V$2:$V$333,'(backend scoring)'!$A$2:$A$333,"")</f>
        <v/>
      </c>
      <c r="C246" s="233" t="str">
        <f>IFERROR(VLOOKUP($B246,'Institution Evaluation'!$A$55:$E$346,2,0),IFERROR(VLOOKUP($B246,'Privacy Analyst Evaluation'!$A$46:$E$120,2,0),""))&amp;""</f>
        <v/>
      </c>
      <c r="D246" s="233" t="str">
        <f>IFERROR(VLOOKUP($B246,'Institution Evaluation'!$A$55:$E$346,3,0),IFERROR(VLOOKUP($B246,'Privacy Analyst Evaluation'!$A$46:$E$120,3,0),""))&amp;""</f>
        <v/>
      </c>
      <c r="E246" s="233" t="str">
        <f>IFERROR(VLOOKUP($B246,'Institution Evaluation'!$A$55:$E$346,4,0),IFERROR(VLOOKUP($B246,'Privacy Analyst Evaluation'!$A$46:$E$120,4,0),""))&amp;""</f>
        <v/>
      </c>
      <c r="F246" s="233" t="str">
        <f>IFERROR(VLOOKUP($B246,'Institution Evaluation'!$A$55:$E$346,5,0),IFERROR(VLOOKUP($B246,'Privacy Analyst Evaluation'!$A$46:$E$120,5,0),""))&amp;""</f>
        <v/>
      </c>
      <c r="G246" s="234"/>
      <c r="H246" s="233" t="str">
        <f>IFERROR(IF($H245+1&gt;'(backend scoring)'!$Q$335,"",$H245+1),"")</f>
        <v/>
      </c>
      <c r="I246" s="233" t="str">
        <f>_xlfn.XLOOKUP($H246,'(backend scoring)'!$S$2:$S$333,'(backend scoring)'!$A$2:$A$333,"")</f>
        <v/>
      </c>
      <c r="J246" s="233" t="str">
        <f>IFERROR(VLOOKUP($I246,'Institution Evaluation'!$A$55:$E$346,2,0),IFERROR(VLOOKUP($I246,'Privacy Analyst Evaluation'!$A$46:$E$120,2,0),""))</f>
        <v/>
      </c>
      <c r="K246" s="233" t="str">
        <f>IFERROR(VLOOKUP($I246,'Institution Evaluation'!$A$55:$E$346,3,0),IFERROR(VLOOKUP($I246,'Privacy Analyst Evaluation'!$A$46:$E$120,3,0),""))&amp;""</f>
        <v/>
      </c>
      <c r="L246" s="233" t="str">
        <f>IFERROR(VLOOKUP($I246,'Institution Evaluation'!$A$55:$E$346,4,0),IFERROR(VLOOKUP($I246,'Privacy Analyst Evaluation'!$A$46:$E$120,4,0),""))&amp;""</f>
        <v/>
      </c>
      <c r="M246" s="233" t="str">
        <f>IFERROR(VLOOKUP($I246,'Institution Evaluation'!$A$55:$E$346,5,0),IFERROR(VLOOKUP($I246,'Privacy Analyst Evaluation'!$A$46:$E$120,5,0),""))&amp;""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2">
      <c r="A247" s="233" t="str">
        <f>IFERROR(IF($A246+1&gt;'(backend scoring)'!$T$335,"",$A246+1),"")</f>
        <v/>
      </c>
      <c r="B247" s="233" t="str">
        <f>_xlfn.XLOOKUP($A247,'(backend scoring)'!$V$2:$V$333,'(backend scoring)'!$A$2:$A$333,"")</f>
        <v/>
      </c>
      <c r="C247" s="233" t="str">
        <f>IFERROR(VLOOKUP($B247,'Institution Evaluation'!$A$55:$E$346,2,0),IFERROR(VLOOKUP($B247,'Privacy Analyst Evaluation'!$A$46:$E$120,2,0),""))&amp;""</f>
        <v/>
      </c>
      <c r="D247" s="233" t="str">
        <f>IFERROR(VLOOKUP($B247,'Institution Evaluation'!$A$55:$E$346,3,0),IFERROR(VLOOKUP($B247,'Privacy Analyst Evaluation'!$A$46:$E$120,3,0),""))&amp;""</f>
        <v/>
      </c>
      <c r="E247" s="233" t="str">
        <f>IFERROR(VLOOKUP($B247,'Institution Evaluation'!$A$55:$E$346,4,0),IFERROR(VLOOKUP($B247,'Privacy Analyst Evaluation'!$A$46:$E$120,4,0),""))&amp;""</f>
        <v/>
      </c>
      <c r="F247" s="233" t="str">
        <f>IFERROR(VLOOKUP($B247,'Institution Evaluation'!$A$55:$E$346,5,0),IFERROR(VLOOKUP($B247,'Privacy Analyst Evaluation'!$A$46:$E$120,5,0),""))&amp;""</f>
        <v/>
      </c>
      <c r="G247" s="234"/>
      <c r="H247" s="233" t="str">
        <f>IFERROR(IF($H246+1&gt;'(backend scoring)'!$Q$335,"",$H246+1),"")</f>
        <v/>
      </c>
      <c r="I247" s="233" t="str">
        <f>_xlfn.XLOOKUP($H247,'(backend scoring)'!$S$2:$S$333,'(backend scoring)'!$A$2:$A$333,"")</f>
        <v/>
      </c>
      <c r="J247" s="233" t="str">
        <f>IFERROR(VLOOKUP($I247,'Institution Evaluation'!$A$55:$E$346,2,0),IFERROR(VLOOKUP($I247,'Privacy Analyst Evaluation'!$A$46:$E$120,2,0),""))</f>
        <v/>
      </c>
      <c r="K247" s="233" t="str">
        <f>IFERROR(VLOOKUP($I247,'Institution Evaluation'!$A$55:$E$346,3,0),IFERROR(VLOOKUP($I247,'Privacy Analyst Evaluation'!$A$46:$E$120,3,0),""))&amp;""</f>
        <v/>
      </c>
      <c r="L247" s="233" t="str">
        <f>IFERROR(VLOOKUP($I247,'Institution Evaluation'!$A$55:$E$346,4,0),IFERROR(VLOOKUP($I247,'Privacy Analyst Evaluation'!$A$46:$E$120,4,0),""))&amp;""</f>
        <v/>
      </c>
      <c r="M247" s="233" t="str">
        <f>IFERROR(VLOOKUP($I247,'Institution Evaluation'!$A$55:$E$346,5,0),IFERROR(VLOOKUP($I247,'Privacy Analyst Evaluation'!$A$46:$E$120,5,0),""))&amp;""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2">
      <c r="A248" s="233" t="str">
        <f>IFERROR(IF($A247+1&gt;'(backend scoring)'!$T$335,"",$A247+1),"")</f>
        <v/>
      </c>
      <c r="B248" s="233" t="str">
        <f>_xlfn.XLOOKUP($A248,'(backend scoring)'!$V$2:$V$333,'(backend scoring)'!$A$2:$A$333,"")</f>
        <v/>
      </c>
      <c r="C248" s="233" t="str">
        <f>IFERROR(VLOOKUP($B248,'Institution Evaluation'!$A$55:$E$346,2,0),IFERROR(VLOOKUP($B248,'Privacy Analyst Evaluation'!$A$46:$E$120,2,0),""))&amp;""</f>
        <v/>
      </c>
      <c r="D248" s="233" t="str">
        <f>IFERROR(VLOOKUP($B248,'Institution Evaluation'!$A$55:$E$346,3,0),IFERROR(VLOOKUP($B248,'Privacy Analyst Evaluation'!$A$46:$E$120,3,0),""))&amp;""</f>
        <v/>
      </c>
      <c r="E248" s="233" t="str">
        <f>IFERROR(VLOOKUP($B248,'Institution Evaluation'!$A$55:$E$346,4,0),IFERROR(VLOOKUP($B248,'Privacy Analyst Evaluation'!$A$46:$E$120,4,0),""))&amp;""</f>
        <v/>
      </c>
      <c r="F248" s="233" t="str">
        <f>IFERROR(VLOOKUP($B248,'Institution Evaluation'!$A$55:$E$346,5,0),IFERROR(VLOOKUP($B248,'Privacy Analyst Evaluation'!$A$46:$E$120,5,0),""))&amp;""</f>
        <v/>
      </c>
      <c r="G248" s="234"/>
      <c r="H248" s="233" t="str">
        <f>IFERROR(IF($H247+1&gt;'(backend scoring)'!$Q$335,"",$H247+1),"")</f>
        <v/>
      </c>
      <c r="I248" s="233" t="str">
        <f>_xlfn.XLOOKUP($H248,'(backend scoring)'!$S$2:$S$333,'(backend scoring)'!$A$2:$A$333,"")</f>
        <v/>
      </c>
      <c r="J248" s="233" t="str">
        <f>IFERROR(VLOOKUP($I248,'Institution Evaluation'!$A$55:$E$346,2,0),IFERROR(VLOOKUP($I248,'Privacy Analyst Evaluation'!$A$46:$E$120,2,0),""))</f>
        <v/>
      </c>
      <c r="K248" s="233" t="str">
        <f>IFERROR(VLOOKUP($I248,'Institution Evaluation'!$A$55:$E$346,3,0),IFERROR(VLOOKUP($I248,'Privacy Analyst Evaluation'!$A$46:$E$120,3,0),""))&amp;""</f>
        <v/>
      </c>
      <c r="L248" s="233" t="str">
        <f>IFERROR(VLOOKUP($I248,'Institution Evaluation'!$A$55:$E$346,4,0),IFERROR(VLOOKUP($I248,'Privacy Analyst Evaluation'!$A$46:$E$120,4,0),""))&amp;""</f>
        <v/>
      </c>
      <c r="M248" s="233" t="str">
        <f>IFERROR(VLOOKUP($I248,'Institution Evaluation'!$A$55:$E$346,5,0),IFERROR(VLOOKUP($I248,'Privacy Analyst Evaluation'!$A$46:$E$120,5,0),""))&amp;""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2">
      <c r="A249" s="233" t="str">
        <f>IFERROR(IF($A248+1&gt;'(backend scoring)'!$T$335,"",$A248+1),"")</f>
        <v/>
      </c>
      <c r="B249" s="233" t="str">
        <f>_xlfn.XLOOKUP($A249,'(backend scoring)'!$V$2:$V$333,'(backend scoring)'!$A$2:$A$333,"")</f>
        <v/>
      </c>
      <c r="C249" s="233" t="str">
        <f>IFERROR(VLOOKUP($B249,'Institution Evaluation'!$A$55:$E$346,2,0),IFERROR(VLOOKUP($B249,'Privacy Analyst Evaluation'!$A$46:$E$120,2,0),""))&amp;""</f>
        <v/>
      </c>
      <c r="D249" s="233" t="str">
        <f>IFERROR(VLOOKUP($B249,'Institution Evaluation'!$A$55:$E$346,3,0),IFERROR(VLOOKUP($B249,'Privacy Analyst Evaluation'!$A$46:$E$120,3,0),""))&amp;""</f>
        <v/>
      </c>
      <c r="E249" s="233" t="str">
        <f>IFERROR(VLOOKUP($B249,'Institution Evaluation'!$A$55:$E$346,4,0),IFERROR(VLOOKUP($B249,'Privacy Analyst Evaluation'!$A$46:$E$120,4,0),""))&amp;""</f>
        <v/>
      </c>
      <c r="F249" s="233" t="str">
        <f>IFERROR(VLOOKUP($B249,'Institution Evaluation'!$A$55:$E$346,5,0),IFERROR(VLOOKUP($B249,'Privacy Analyst Evaluation'!$A$46:$E$120,5,0),""))&amp;""</f>
        <v/>
      </c>
      <c r="G249" s="234"/>
      <c r="H249" s="233" t="str">
        <f>IFERROR(IF($H248+1&gt;'(backend scoring)'!$Q$335,"",$H248+1),"")</f>
        <v/>
      </c>
      <c r="I249" s="233" t="str">
        <f>_xlfn.XLOOKUP($H249,'(backend scoring)'!$S$2:$S$333,'(backend scoring)'!$A$2:$A$333,"")</f>
        <v/>
      </c>
      <c r="J249" s="233" t="str">
        <f>IFERROR(VLOOKUP($I249,'Institution Evaluation'!$A$55:$E$346,2,0),IFERROR(VLOOKUP($I249,'Privacy Analyst Evaluation'!$A$46:$E$120,2,0),""))</f>
        <v/>
      </c>
      <c r="K249" s="233" t="str">
        <f>IFERROR(VLOOKUP($I249,'Institution Evaluation'!$A$55:$E$346,3,0),IFERROR(VLOOKUP($I249,'Privacy Analyst Evaluation'!$A$46:$E$120,3,0),""))&amp;""</f>
        <v/>
      </c>
      <c r="L249" s="233" t="str">
        <f>IFERROR(VLOOKUP($I249,'Institution Evaluation'!$A$55:$E$346,4,0),IFERROR(VLOOKUP($I249,'Privacy Analyst Evaluation'!$A$46:$E$120,4,0),""))&amp;""</f>
        <v/>
      </c>
      <c r="M249" s="233" t="str">
        <f>IFERROR(VLOOKUP($I249,'Institution Evaluation'!$A$55:$E$346,5,0),IFERROR(VLOOKUP($I249,'Privacy Analyst Evaluation'!$A$46:$E$120,5,0),""))&amp;""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2">
      <c r="A250" s="233" t="str">
        <f>IFERROR(IF($A249+1&gt;'(backend scoring)'!$T$335,"",$A249+1),"")</f>
        <v/>
      </c>
      <c r="B250" s="233" t="str">
        <f>_xlfn.XLOOKUP($A250,'(backend scoring)'!$V$2:$V$333,'(backend scoring)'!$A$2:$A$333,"")</f>
        <v/>
      </c>
      <c r="C250" s="233" t="str">
        <f>IFERROR(VLOOKUP($B250,'Institution Evaluation'!$A$55:$E$346,2,0),IFERROR(VLOOKUP($B250,'Privacy Analyst Evaluation'!$A$46:$E$120,2,0),""))&amp;""</f>
        <v/>
      </c>
      <c r="D250" s="233" t="str">
        <f>IFERROR(VLOOKUP($B250,'Institution Evaluation'!$A$55:$E$346,3,0),IFERROR(VLOOKUP($B250,'Privacy Analyst Evaluation'!$A$46:$E$120,3,0),""))&amp;""</f>
        <v/>
      </c>
      <c r="E250" s="233" t="str">
        <f>IFERROR(VLOOKUP($B250,'Institution Evaluation'!$A$55:$E$346,4,0),IFERROR(VLOOKUP($B250,'Privacy Analyst Evaluation'!$A$46:$E$120,4,0),""))&amp;""</f>
        <v/>
      </c>
      <c r="F250" s="233" t="str">
        <f>IFERROR(VLOOKUP($B250,'Institution Evaluation'!$A$55:$E$346,5,0),IFERROR(VLOOKUP($B250,'Privacy Analyst Evaluation'!$A$46:$E$120,5,0),""))&amp;""</f>
        <v/>
      </c>
      <c r="G250" s="234"/>
      <c r="H250" s="233" t="str">
        <f>IFERROR(IF($H249+1&gt;'(backend scoring)'!$Q$335,"",$H249+1),"")</f>
        <v/>
      </c>
      <c r="I250" s="233" t="str">
        <f>_xlfn.XLOOKUP($H250,'(backend scoring)'!$S$2:$S$333,'(backend scoring)'!$A$2:$A$333,"")</f>
        <v/>
      </c>
      <c r="J250" s="233" t="str">
        <f>IFERROR(VLOOKUP($I250,'Institution Evaluation'!$A$55:$E$346,2,0),IFERROR(VLOOKUP($I250,'Privacy Analyst Evaluation'!$A$46:$E$120,2,0),""))</f>
        <v/>
      </c>
      <c r="K250" s="233" t="str">
        <f>IFERROR(VLOOKUP($I250,'Institution Evaluation'!$A$55:$E$346,3,0),IFERROR(VLOOKUP($I250,'Privacy Analyst Evaluation'!$A$46:$E$120,3,0),""))&amp;""</f>
        <v/>
      </c>
      <c r="L250" s="233" t="str">
        <f>IFERROR(VLOOKUP($I250,'Institution Evaluation'!$A$55:$E$346,4,0),IFERROR(VLOOKUP($I250,'Privacy Analyst Evaluation'!$A$46:$E$120,4,0),""))&amp;""</f>
        <v/>
      </c>
      <c r="M250" s="233" t="str">
        <f>IFERROR(VLOOKUP($I250,'Institution Evaluation'!$A$55:$E$346,5,0),IFERROR(VLOOKUP($I250,'Privacy Analyst Evaluation'!$A$46:$E$120,5,0),""))&amp;""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2">
      <c r="A251" s="233" t="str">
        <f>IFERROR(IF($A250+1&gt;'(backend scoring)'!$T$335,"",$A250+1),"")</f>
        <v/>
      </c>
      <c r="B251" s="233" t="str">
        <f>_xlfn.XLOOKUP($A251,'(backend scoring)'!$V$2:$V$333,'(backend scoring)'!$A$2:$A$333,"")</f>
        <v/>
      </c>
      <c r="C251" s="233" t="str">
        <f>IFERROR(VLOOKUP($B251,'Institution Evaluation'!$A$55:$E$346,2,0),IFERROR(VLOOKUP($B251,'Privacy Analyst Evaluation'!$A$46:$E$120,2,0),""))&amp;""</f>
        <v/>
      </c>
      <c r="D251" s="233" t="str">
        <f>IFERROR(VLOOKUP($B251,'Institution Evaluation'!$A$55:$E$346,3,0),IFERROR(VLOOKUP($B251,'Privacy Analyst Evaluation'!$A$46:$E$120,3,0),""))&amp;""</f>
        <v/>
      </c>
      <c r="E251" s="233" t="str">
        <f>IFERROR(VLOOKUP($B251,'Institution Evaluation'!$A$55:$E$346,4,0),IFERROR(VLOOKUP($B251,'Privacy Analyst Evaluation'!$A$46:$E$120,4,0),""))&amp;""</f>
        <v/>
      </c>
      <c r="F251" s="233" t="str">
        <f>IFERROR(VLOOKUP($B251,'Institution Evaluation'!$A$55:$E$346,5,0),IFERROR(VLOOKUP($B251,'Privacy Analyst Evaluation'!$A$46:$E$120,5,0),""))&amp;""</f>
        <v/>
      </c>
      <c r="G251" s="234"/>
      <c r="H251" s="233" t="str">
        <f>IFERROR(IF($H250+1&gt;'(backend scoring)'!$Q$335,"",$H250+1),"")</f>
        <v/>
      </c>
      <c r="I251" s="233" t="str">
        <f>_xlfn.XLOOKUP($H251,'(backend scoring)'!$S$2:$S$333,'(backend scoring)'!$A$2:$A$333,"")</f>
        <v/>
      </c>
      <c r="J251" s="233" t="str">
        <f>IFERROR(VLOOKUP($I251,'Institution Evaluation'!$A$55:$E$346,2,0),IFERROR(VLOOKUP($I251,'Privacy Analyst Evaluation'!$A$46:$E$120,2,0),""))</f>
        <v/>
      </c>
      <c r="K251" s="233" t="str">
        <f>IFERROR(VLOOKUP($I251,'Institution Evaluation'!$A$55:$E$346,3,0),IFERROR(VLOOKUP($I251,'Privacy Analyst Evaluation'!$A$46:$E$120,3,0),""))&amp;""</f>
        <v/>
      </c>
      <c r="L251" s="233" t="str">
        <f>IFERROR(VLOOKUP($I251,'Institution Evaluation'!$A$55:$E$346,4,0),IFERROR(VLOOKUP($I251,'Privacy Analyst Evaluation'!$A$46:$E$120,4,0),""))&amp;""</f>
        <v/>
      </c>
      <c r="M251" s="233" t="str">
        <f>IFERROR(VLOOKUP($I251,'Institution Evaluation'!$A$55:$E$346,5,0),IFERROR(VLOOKUP($I251,'Privacy Analyst Evaluation'!$A$46:$E$120,5,0),""))&amp;""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2">
      <c r="A252" s="233" t="str">
        <f>IFERROR(IF($A251+1&gt;'(backend scoring)'!$T$335,"",$A251+1),"")</f>
        <v/>
      </c>
      <c r="B252" s="233" t="str">
        <f>_xlfn.XLOOKUP($A252,'(backend scoring)'!$V$2:$V$333,'(backend scoring)'!$A$2:$A$333,"")</f>
        <v/>
      </c>
      <c r="C252" s="233" t="str">
        <f>IFERROR(VLOOKUP($B252,'Institution Evaluation'!$A$55:$E$346,2,0),IFERROR(VLOOKUP($B252,'Privacy Analyst Evaluation'!$A$46:$E$120,2,0),""))&amp;""</f>
        <v/>
      </c>
      <c r="D252" s="233" t="str">
        <f>IFERROR(VLOOKUP($B252,'Institution Evaluation'!$A$55:$E$346,3,0),IFERROR(VLOOKUP($B252,'Privacy Analyst Evaluation'!$A$46:$E$120,3,0),""))&amp;""</f>
        <v/>
      </c>
      <c r="E252" s="233" t="str">
        <f>IFERROR(VLOOKUP($B252,'Institution Evaluation'!$A$55:$E$346,4,0),IFERROR(VLOOKUP($B252,'Privacy Analyst Evaluation'!$A$46:$E$120,4,0),""))&amp;""</f>
        <v/>
      </c>
      <c r="F252" s="233" t="str">
        <f>IFERROR(VLOOKUP($B252,'Institution Evaluation'!$A$55:$E$346,5,0),IFERROR(VLOOKUP($B252,'Privacy Analyst Evaluation'!$A$46:$E$120,5,0),""))&amp;""</f>
        <v/>
      </c>
      <c r="G252" s="234"/>
      <c r="H252" s="233" t="str">
        <f>IFERROR(IF($H251+1&gt;'(backend scoring)'!$Q$335,"",$H251+1),"")</f>
        <v/>
      </c>
      <c r="I252" s="233" t="str">
        <f>_xlfn.XLOOKUP($H252,'(backend scoring)'!$S$2:$S$333,'(backend scoring)'!$A$2:$A$333,"")</f>
        <v/>
      </c>
      <c r="J252" s="233" t="str">
        <f>IFERROR(VLOOKUP($I252,'Institution Evaluation'!$A$55:$E$346,2,0),IFERROR(VLOOKUP($I252,'Privacy Analyst Evaluation'!$A$46:$E$120,2,0),""))</f>
        <v/>
      </c>
      <c r="K252" s="233" t="str">
        <f>IFERROR(VLOOKUP($I252,'Institution Evaluation'!$A$55:$E$346,3,0),IFERROR(VLOOKUP($I252,'Privacy Analyst Evaluation'!$A$46:$E$120,3,0),""))&amp;""</f>
        <v/>
      </c>
      <c r="L252" s="233" t="str">
        <f>IFERROR(VLOOKUP($I252,'Institution Evaluation'!$A$55:$E$346,4,0),IFERROR(VLOOKUP($I252,'Privacy Analyst Evaluation'!$A$46:$E$120,4,0),""))&amp;""</f>
        <v/>
      </c>
      <c r="M252" s="233" t="str">
        <f>IFERROR(VLOOKUP($I252,'Institution Evaluation'!$A$55:$E$346,5,0),IFERROR(VLOOKUP($I252,'Privacy Analyst Evaluation'!$A$46:$E$120,5,0),""))&amp;""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2">
      <c r="A253" s="233" t="str">
        <f>IFERROR(IF($A252+1&gt;'(backend scoring)'!$T$335,"",$A252+1),"")</f>
        <v/>
      </c>
      <c r="B253" s="233" t="str">
        <f>_xlfn.XLOOKUP($A253,'(backend scoring)'!$V$2:$V$333,'(backend scoring)'!$A$2:$A$333,"")</f>
        <v/>
      </c>
      <c r="C253" s="233" t="str">
        <f>IFERROR(VLOOKUP($B253,'Institution Evaluation'!$A$55:$E$346,2,0),IFERROR(VLOOKUP($B253,'Privacy Analyst Evaluation'!$A$46:$E$120,2,0),""))&amp;""</f>
        <v/>
      </c>
      <c r="D253" s="233" t="str">
        <f>IFERROR(VLOOKUP($B253,'Institution Evaluation'!$A$55:$E$346,3,0),IFERROR(VLOOKUP($B253,'Privacy Analyst Evaluation'!$A$46:$E$120,3,0),""))&amp;""</f>
        <v/>
      </c>
      <c r="E253" s="233" t="str">
        <f>IFERROR(VLOOKUP($B253,'Institution Evaluation'!$A$55:$E$346,4,0),IFERROR(VLOOKUP($B253,'Privacy Analyst Evaluation'!$A$46:$E$120,4,0),""))&amp;""</f>
        <v/>
      </c>
      <c r="F253" s="233" t="str">
        <f>IFERROR(VLOOKUP($B253,'Institution Evaluation'!$A$55:$E$346,5,0),IFERROR(VLOOKUP($B253,'Privacy Analyst Evaluation'!$A$46:$E$120,5,0),""))&amp;""</f>
        <v/>
      </c>
      <c r="G253" s="234"/>
      <c r="H253" s="233" t="str">
        <f>IFERROR(IF($H252+1&gt;'(backend scoring)'!$Q$335,"",$H252+1),"")</f>
        <v/>
      </c>
      <c r="I253" s="233" t="str">
        <f>_xlfn.XLOOKUP($H253,'(backend scoring)'!$S$2:$S$333,'(backend scoring)'!$A$2:$A$333,"")</f>
        <v/>
      </c>
      <c r="J253" s="233" t="str">
        <f>IFERROR(VLOOKUP($I253,'Institution Evaluation'!$A$55:$E$346,2,0),IFERROR(VLOOKUP($I253,'Privacy Analyst Evaluation'!$A$46:$E$120,2,0),""))</f>
        <v/>
      </c>
      <c r="K253" s="233" t="str">
        <f>IFERROR(VLOOKUP($I253,'Institution Evaluation'!$A$55:$E$346,3,0),IFERROR(VLOOKUP($I253,'Privacy Analyst Evaluation'!$A$46:$E$120,3,0),""))&amp;""</f>
        <v/>
      </c>
      <c r="L253" s="233" t="str">
        <f>IFERROR(VLOOKUP($I253,'Institution Evaluation'!$A$55:$E$346,4,0),IFERROR(VLOOKUP($I253,'Privacy Analyst Evaluation'!$A$46:$E$120,4,0),""))&amp;""</f>
        <v/>
      </c>
      <c r="M253" s="233" t="str">
        <f>IFERROR(VLOOKUP($I253,'Institution Evaluation'!$A$55:$E$346,5,0),IFERROR(VLOOKUP($I253,'Privacy Analyst Evaluation'!$A$46:$E$120,5,0),""))&amp;""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2">
      <c r="A254" s="233" t="str">
        <f>IFERROR(IF($A253+1&gt;'(backend scoring)'!$T$335,"",$A253+1),"")</f>
        <v/>
      </c>
      <c r="B254" s="233" t="str">
        <f>_xlfn.XLOOKUP($A254,'(backend scoring)'!$V$2:$V$333,'(backend scoring)'!$A$2:$A$333,"")</f>
        <v/>
      </c>
      <c r="C254" s="233" t="str">
        <f>IFERROR(VLOOKUP($B254,'Institution Evaluation'!$A$55:$E$346,2,0),IFERROR(VLOOKUP($B254,'Privacy Analyst Evaluation'!$A$46:$E$120,2,0),""))&amp;""</f>
        <v/>
      </c>
      <c r="D254" s="233" t="str">
        <f>IFERROR(VLOOKUP($B254,'Institution Evaluation'!$A$55:$E$346,3,0),IFERROR(VLOOKUP($B254,'Privacy Analyst Evaluation'!$A$46:$E$120,3,0),""))&amp;""</f>
        <v/>
      </c>
      <c r="E254" s="233" t="str">
        <f>IFERROR(VLOOKUP($B254,'Institution Evaluation'!$A$55:$E$346,4,0),IFERROR(VLOOKUP($B254,'Privacy Analyst Evaluation'!$A$46:$E$120,4,0),""))&amp;""</f>
        <v/>
      </c>
      <c r="F254" s="233" t="str">
        <f>IFERROR(VLOOKUP($B254,'Institution Evaluation'!$A$55:$E$346,5,0),IFERROR(VLOOKUP($B254,'Privacy Analyst Evaluation'!$A$46:$E$120,5,0),""))&amp;""</f>
        <v/>
      </c>
      <c r="G254" s="234"/>
      <c r="H254" s="233" t="str">
        <f>IFERROR(IF($H253+1&gt;'(backend scoring)'!$Q$335,"",$H253+1),"")</f>
        <v/>
      </c>
      <c r="I254" s="233" t="str">
        <f>_xlfn.XLOOKUP($H254,'(backend scoring)'!$S$2:$S$333,'(backend scoring)'!$A$2:$A$333,"")</f>
        <v/>
      </c>
      <c r="J254" s="233" t="str">
        <f>IFERROR(VLOOKUP($I254,'Institution Evaluation'!$A$55:$E$346,2,0),IFERROR(VLOOKUP($I254,'Privacy Analyst Evaluation'!$A$46:$E$120,2,0),""))</f>
        <v/>
      </c>
      <c r="K254" s="233" t="str">
        <f>IFERROR(VLOOKUP($I254,'Institution Evaluation'!$A$55:$E$346,3,0),IFERROR(VLOOKUP($I254,'Privacy Analyst Evaluation'!$A$46:$E$120,3,0),""))&amp;""</f>
        <v/>
      </c>
      <c r="L254" s="233" t="str">
        <f>IFERROR(VLOOKUP($I254,'Institution Evaluation'!$A$55:$E$346,4,0),IFERROR(VLOOKUP($I254,'Privacy Analyst Evaluation'!$A$46:$E$120,4,0),""))&amp;""</f>
        <v/>
      </c>
      <c r="M254" s="233" t="str">
        <f>IFERROR(VLOOKUP($I254,'Institution Evaluation'!$A$55:$E$346,5,0),IFERROR(VLOOKUP($I254,'Privacy Analyst Evaluation'!$A$46:$E$120,5,0),""))&amp;""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2">
      <c r="A255" s="233" t="str">
        <f>IFERROR(IF($A254+1&gt;'(backend scoring)'!$T$335,"",$A254+1),"")</f>
        <v/>
      </c>
      <c r="B255" s="233" t="str">
        <f>_xlfn.XLOOKUP($A255,'(backend scoring)'!$V$2:$V$333,'(backend scoring)'!$A$2:$A$333,"")</f>
        <v/>
      </c>
      <c r="C255" s="233" t="str">
        <f>IFERROR(VLOOKUP($B255,'Institution Evaluation'!$A$55:$E$346,2,0),IFERROR(VLOOKUP($B255,'Privacy Analyst Evaluation'!$A$46:$E$120,2,0),""))&amp;""</f>
        <v/>
      </c>
      <c r="D255" s="233" t="str">
        <f>IFERROR(VLOOKUP($B255,'Institution Evaluation'!$A$55:$E$346,3,0),IFERROR(VLOOKUP($B255,'Privacy Analyst Evaluation'!$A$46:$E$120,3,0),""))&amp;""</f>
        <v/>
      </c>
      <c r="E255" s="233" t="str">
        <f>IFERROR(VLOOKUP($B255,'Institution Evaluation'!$A$55:$E$346,4,0),IFERROR(VLOOKUP($B255,'Privacy Analyst Evaluation'!$A$46:$E$120,4,0),""))&amp;""</f>
        <v/>
      </c>
      <c r="F255" s="233" t="str">
        <f>IFERROR(VLOOKUP($B255,'Institution Evaluation'!$A$55:$E$346,5,0),IFERROR(VLOOKUP($B255,'Privacy Analyst Evaluation'!$A$46:$E$120,5,0),""))&amp;""</f>
        <v/>
      </c>
      <c r="G255" s="234"/>
      <c r="H255" s="233" t="str">
        <f>IFERROR(IF($H254+1&gt;'(backend scoring)'!$Q$335,"",$H254+1),"")</f>
        <v/>
      </c>
      <c r="I255" s="233" t="str">
        <f>_xlfn.XLOOKUP($H255,'(backend scoring)'!$S$2:$S$333,'(backend scoring)'!$A$2:$A$333,"")</f>
        <v/>
      </c>
      <c r="J255" s="233" t="str">
        <f>IFERROR(VLOOKUP($I255,'Institution Evaluation'!$A$55:$E$346,2,0),IFERROR(VLOOKUP($I255,'Privacy Analyst Evaluation'!$A$46:$E$120,2,0),""))</f>
        <v/>
      </c>
      <c r="K255" s="233" t="str">
        <f>IFERROR(VLOOKUP($I255,'Institution Evaluation'!$A$55:$E$346,3,0),IFERROR(VLOOKUP($I255,'Privacy Analyst Evaluation'!$A$46:$E$120,3,0),""))&amp;""</f>
        <v/>
      </c>
      <c r="L255" s="233" t="str">
        <f>IFERROR(VLOOKUP($I255,'Institution Evaluation'!$A$55:$E$346,4,0),IFERROR(VLOOKUP($I255,'Privacy Analyst Evaluation'!$A$46:$E$120,4,0),""))&amp;""</f>
        <v/>
      </c>
      <c r="M255" s="233" t="str">
        <f>IFERROR(VLOOKUP($I255,'Institution Evaluation'!$A$55:$E$346,5,0),IFERROR(VLOOKUP($I255,'Privacy Analyst Evaluation'!$A$46:$E$120,5,0),""))&amp;""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2">
      <c r="A256" s="233" t="str">
        <f>IFERROR(IF($A255+1&gt;'(backend scoring)'!$T$335,"",$A255+1),"")</f>
        <v/>
      </c>
      <c r="B256" s="233" t="str">
        <f>_xlfn.XLOOKUP($A256,'(backend scoring)'!$V$2:$V$333,'(backend scoring)'!$A$2:$A$333,"")</f>
        <v/>
      </c>
      <c r="C256" s="233" t="str">
        <f>IFERROR(VLOOKUP($B256,'Institution Evaluation'!$A$55:$E$346,2,0),IFERROR(VLOOKUP($B256,'Privacy Analyst Evaluation'!$A$46:$E$120,2,0),""))&amp;""</f>
        <v/>
      </c>
      <c r="D256" s="233" t="str">
        <f>IFERROR(VLOOKUP($B256,'Institution Evaluation'!$A$55:$E$346,3,0),IFERROR(VLOOKUP($B256,'Privacy Analyst Evaluation'!$A$46:$E$120,3,0),""))&amp;""</f>
        <v/>
      </c>
      <c r="E256" s="233" t="str">
        <f>IFERROR(VLOOKUP($B256,'Institution Evaluation'!$A$55:$E$346,4,0),IFERROR(VLOOKUP($B256,'Privacy Analyst Evaluation'!$A$46:$E$120,4,0),""))&amp;""</f>
        <v/>
      </c>
      <c r="F256" s="233" t="str">
        <f>IFERROR(VLOOKUP($B256,'Institution Evaluation'!$A$55:$E$346,5,0),IFERROR(VLOOKUP($B256,'Privacy Analyst Evaluation'!$A$46:$E$120,5,0),""))&amp;""</f>
        <v/>
      </c>
      <c r="G256" s="234"/>
      <c r="H256" s="233" t="str">
        <f>IFERROR(IF($H255+1&gt;'(backend scoring)'!$Q$335,"",$H255+1),"")</f>
        <v/>
      </c>
      <c r="I256" s="233" t="str">
        <f>_xlfn.XLOOKUP($H256,'(backend scoring)'!$S$2:$S$333,'(backend scoring)'!$A$2:$A$333,"")</f>
        <v/>
      </c>
      <c r="J256" s="233" t="str">
        <f>IFERROR(VLOOKUP($I256,'Institution Evaluation'!$A$55:$E$346,2,0),IFERROR(VLOOKUP($I256,'Privacy Analyst Evaluation'!$A$46:$E$120,2,0),""))</f>
        <v/>
      </c>
      <c r="K256" s="233" t="str">
        <f>IFERROR(VLOOKUP($I256,'Institution Evaluation'!$A$55:$E$346,3,0),IFERROR(VLOOKUP($I256,'Privacy Analyst Evaluation'!$A$46:$E$120,3,0),""))&amp;""</f>
        <v/>
      </c>
      <c r="L256" s="233" t="str">
        <f>IFERROR(VLOOKUP($I256,'Institution Evaluation'!$A$55:$E$346,4,0),IFERROR(VLOOKUP($I256,'Privacy Analyst Evaluation'!$A$46:$E$120,4,0),""))&amp;""</f>
        <v/>
      </c>
      <c r="M256" s="233" t="str">
        <f>IFERROR(VLOOKUP($I256,'Institution Evaluation'!$A$55:$E$346,5,0),IFERROR(VLOOKUP($I256,'Privacy Analyst Evaluation'!$A$46:$E$120,5,0),""))&amp;""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2">
      <c r="A257" s="233" t="str">
        <f>IFERROR(IF($A256+1&gt;'(backend scoring)'!$T$335,"",$A256+1),"")</f>
        <v/>
      </c>
      <c r="B257" s="233" t="str">
        <f>_xlfn.XLOOKUP($A257,'(backend scoring)'!$V$2:$V$333,'(backend scoring)'!$A$2:$A$333,"")</f>
        <v/>
      </c>
      <c r="C257" s="233" t="str">
        <f>IFERROR(VLOOKUP($B257,'Institution Evaluation'!$A$55:$E$346,2,0),IFERROR(VLOOKUP($B257,'Privacy Analyst Evaluation'!$A$46:$E$120,2,0),""))&amp;""</f>
        <v/>
      </c>
      <c r="D257" s="233" t="str">
        <f>IFERROR(VLOOKUP($B257,'Institution Evaluation'!$A$55:$E$346,3,0),IFERROR(VLOOKUP($B257,'Privacy Analyst Evaluation'!$A$46:$E$120,3,0),""))&amp;""</f>
        <v/>
      </c>
      <c r="E257" s="233" t="str">
        <f>IFERROR(VLOOKUP($B257,'Institution Evaluation'!$A$55:$E$346,4,0),IFERROR(VLOOKUP($B257,'Privacy Analyst Evaluation'!$A$46:$E$120,4,0),""))&amp;""</f>
        <v/>
      </c>
      <c r="F257" s="233" t="str">
        <f>IFERROR(VLOOKUP($B257,'Institution Evaluation'!$A$55:$E$346,5,0),IFERROR(VLOOKUP($B257,'Privacy Analyst Evaluation'!$A$46:$E$120,5,0),""))&amp;""</f>
        <v/>
      </c>
      <c r="G257" s="234"/>
      <c r="H257" s="233" t="str">
        <f>IFERROR(IF($H256+1&gt;'(backend scoring)'!$Q$335,"",$H256+1),"")</f>
        <v/>
      </c>
      <c r="I257" s="233" t="str">
        <f>_xlfn.XLOOKUP($H257,'(backend scoring)'!$S$2:$S$333,'(backend scoring)'!$A$2:$A$333,"")</f>
        <v/>
      </c>
      <c r="J257" s="233" t="str">
        <f>IFERROR(VLOOKUP($I257,'Institution Evaluation'!$A$55:$E$346,2,0),IFERROR(VLOOKUP($I257,'Privacy Analyst Evaluation'!$A$46:$E$120,2,0),""))</f>
        <v/>
      </c>
      <c r="K257" s="233" t="str">
        <f>IFERROR(VLOOKUP($I257,'Institution Evaluation'!$A$55:$E$346,3,0),IFERROR(VLOOKUP($I257,'Privacy Analyst Evaluation'!$A$46:$E$120,3,0),""))&amp;""</f>
        <v/>
      </c>
      <c r="L257" s="233" t="str">
        <f>IFERROR(VLOOKUP($I257,'Institution Evaluation'!$A$55:$E$346,4,0),IFERROR(VLOOKUP($I257,'Privacy Analyst Evaluation'!$A$46:$E$120,4,0),""))&amp;""</f>
        <v/>
      </c>
      <c r="M257" s="233" t="str">
        <f>IFERROR(VLOOKUP($I257,'Institution Evaluation'!$A$55:$E$346,5,0),IFERROR(VLOOKUP($I257,'Privacy Analyst Evaluation'!$A$46:$E$120,5,0),""))&amp;""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2">
      <c r="A258" s="233" t="str">
        <f>IFERROR(IF($A257+1&gt;'(backend scoring)'!$T$335,"",$A257+1),"")</f>
        <v/>
      </c>
      <c r="B258" s="233" t="str">
        <f>_xlfn.XLOOKUP($A258,'(backend scoring)'!$V$2:$V$333,'(backend scoring)'!$A$2:$A$333,"")</f>
        <v/>
      </c>
      <c r="C258" s="233" t="str">
        <f>IFERROR(VLOOKUP($B258,'Institution Evaluation'!$A$55:$E$346,2,0),IFERROR(VLOOKUP($B258,'Privacy Analyst Evaluation'!$A$46:$E$120,2,0),""))&amp;""</f>
        <v/>
      </c>
      <c r="D258" s="233" t="str">
        <f>IFERROR(VLOOKUP($B258,'Institution Evaluation'!$A$55:$E$346,3,0),IFERROR(VLOOKUP($B258,'Privacy Analyst Evaluation'!$A$46:$E$120,3,0),""))&amp;""</f>
        <v/>
      </c>
      <c r="E258" s="233" t="str">
        <f>IFERROR(VLOOKUP($B258,'Institution Evaluation'!$A$55:$E$346,4,0),IFERROR(VLOOKUP($B258,'Privacy Analyst Evaluation'!$A$46:$E$120,4,0),""))&amp;""</f>
        <v/>
      </c>
      <c r="F258" s="233" t="str">
        <f>IFERROR(VLOOKUP($B258,'Institution Evaluation'!$A$55:$E$346,5,0),IFERROR(VLOOKUP($B258,'Privacy Analyst Evaluation'!$A$46:$E$120,5,0),""))&amp;""</f>
        <v/>
      </c>
      <c r="G258" s="234"/>
      <c r="H258" s="233" t="str">
        <f>IFERROR(IF($H257+1&gt;'(backend scoring)'!$Q$335,"",$H257+1),"")</f>
        <v/>
      </c>
      <c r="I258" s="233" t="str">
        <f>_xlfn.XLOOKUP($H258,'(backend scoring)'!$S$2:$S$333,'(backend scoring)'!$A$2:$A$333,"")</f>
        <v/>
      </c>
      <c r="J258" s="233" t="str">
        <f>IFERROR(VLOOKUP($I258,'Institution Evaluation'!$A$55:$E$346,2,0),IFERROR(VLOOKUP($I258,'Privacy Analyst Evaluation'!$A$46:$E$120,2,0),""))</f>
        <v/>
      </c>
      <c r="K258" s="233" t="str">
        <f>IFERROR(VLOOKUP($I258,'Institution Evaluation'!$A$55:$E$346,3,0),IFERROR(VLOOKUP($I258,'Privacy Analyst Evaluation'!$A$46:$E$120,3,0),""))&amp;""</f>
        <v/>
      </c>
      <c r="L258" s="233" t="str">
        <f>IFERROR(VLOOKUP($I258,'Institution Evaluation'!$A$55:$E$346,4,0),IFERROR(VLOOKUP($I258,'Privacy Analyst Evaluation'!$A$46:$E$120,4,0),""))&amp;""</f>
        <v/>
      </c>
      <c r="M258" s="233" t="str">
        <f>IFERROR(VLOOKUP($I258,'Institution Evaluation'!$A$55:$E$346,5,0),IFERROR(VLOOKUP($I258,'Privacy Analyst Evaluation'!$A$46:$E$120,5,0),""))&amp;""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2">
      <c r="A259" s="233" t="str">
        <f>IFERROR(IF($A258+1&gt;'(backend scoring)'!$T$335,"",$A258+1),"")</f>
        <v/>
      </c>
      <c r="B259" s="233" t="str">
        <f>_xlfn.XLOOKUP($A259,'(backend scoring)'!$V$2:$V$333,'(backend scoring)'!$A$2:$A$333,"")</f>
        <v/>
      </c>
      <c r="C259" s="233" t="str">
        <f>IFERROR(VLOOKUP($B259,'Institution Evaluation'!$A$55:$E$346,2,0),IFERROR(VLOOKUP($B259,'Privacy Analyst Evaluation'!$A$46:$E$120,2,0),""))&amp;""</f>
        <v/>
      </c>
      <c r="D259" s="233" t="str">
        <f>IFERROR(VLOOKUP($B259,'Institution Evaluation'!$A$55:$E$346,3,0),IFERROR(VLOOKUP($B259,'Privacy Analyst Evaluation'!$A$46:$E$120,3,0),""))&amp;""</f>
        <v/>
      </c>
      <c r="E259" s="233" t="str">
        <f>IFERROR(VLOOKUP($B259,'Institution Evaluation'!$A$55:$E$346,4,0),IFERROR(VLOOKUP($B259,'Privacy Analyst Evaluation'!$A$46:$E$120,4,0),""))&amp;""</f>
        <v/>
      </c>
      <c r="F259" s="233" t="str">
        <f>IFERROR(VLOOKUP($B259,'Institution Evaluation'!$A$55:$E$346,5,0),IFERROR(VLOOKUP($B259,'Privacy Analyst Evaluation'!$A$46:$E$120,5,0),""))&amp;""</f>
        <v/>
      </c>
      <c r="G259" s="234"/>
      <c r="H259" s="233" t="str">
        <f>IFERROR(IF($H258+1&gt;'(backend scoring)'!$Q$335,"",$H258+1),"")</f>
        <v/>
      </c>
      <c r="I259" s="233" t="str">
        <f>_xlfn.XLOOKUP($H259,'(backend scoring)'!$S$2:$S$333,'(backend scoring)'!$A$2:$A$333,"")</f>
        <v/>
      </c>
      <c r="J259" s="233" t="str">
        <f>IFERROR(VLOOKUP($I259,'Institution Evaluation'!$A$55:$E$346,2,0),IFERROR(VLOOKUP($I259,'Privacy Analyst Evaluation'!$A$46:$E$120,2,0),""))</f>
        <v/>
      </c>
      <c r="K259" s="233" t="str">
        <f>IFERROR(VLOOKUP($I259,'Institution Evaluation'!$A$55:$E$346,3,0),IFERROR(VLOOKUP($I259,'Privacy Analyst Evaluation'!$A$46:$E$120,3,0),""))&amp;""</f>
        <v/>
      </c>
      <c r="L259" s="233" t="str">
        <f>IFERROR(VLOOKUP($I259,'Institution Evaluation'!$A$55:$E$346,4,0),IFERROR(VLOOKUP($I259,'Privacy Analyst Evaluation'!$A$46:$E$120,4,0),""))&amp;""</f>
        <v/>
      </c>
      <c r="M259" s="233" t="str">
        <f>IFERROR(VLOOKUP($I259,'Institution Evaluation'!$A$55:$E$346,5,0),IFERROR(VLOOKUP($I259,'Privacy Analyst Evaluation'!$A$46:$E$120,5,0),""))&amp;""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2">
      <c r="A260" s="233" t="str">
        <f>IFERROR(IF($A259+1&gt;'(backend scoring)'!$T$335,"",$A259+1),"")</f>
        <v/>
      </c>
      <c r="B260" s="233" t="str">
        <f>_xlfn.XLOOKUP($A260,'(backend scoring)'!$V$2:$V$333,'(backend scoring)'!$A$2:$A$333,"")</f>
        <v/>
      </c>
      <c r="C260" s="233" t="str">
        <f>IFERROR(VLOOKUP($B260,'Institution Evaluation'!$A$55:$E$346,2,0),IFERROR(VLOOKUP($B260,'Privacy Analyst Evaluation'!$A$46:$E$120,2,0),""))&amp;""</f>
        <v/>
      </c>
      <c r="D260" s="233" t="str">
        <f>IFERROR(VLOOKUP($B260,'Institution Evaluation'!$A$55:$E$346,3,0),IFERROR(VLOOKUP($B260,'Privacy Analyst Evaluation'!$A$46:$E$120,3,0),""))&amp;""</f>
        <v/>
      </c>
      <c r="E260" s="233" t="str">
        <f>IFERROR(VLOOKUP($B260,'Institution Evaluation'!$A$55:$E$346,4,0),IFERROR(VLOOKUP($B260,'Privacy Analyst Evaluation'!$A$46:$E$120,4,0),""))&amp;""</f>
        <v/>
      </c>
      <c r="F260" s="233" t="str">
        <f>IFERROR(VLOOKUP($B260,'Institution Evaluation'!$A$55:$E$346,5,0),IFERROR(VLOOKUP($B260,'Privacy Analyst Evaluation'!$A$46:$E$120,5,0),""))&amp;""</f>
        <v/>
      </c>
      <c r="G260" s="234"/>
      <c r="H260" s="233" t="str">
        <f>IFERROR(IF($H259+1&gt;'(backend scoring)'!$Q$335,"",$H259+1),"")</f>
        <v/>
      </c>
      <c r="I260" s="233" t="str">
        <f>_xlfn.XLOOKUP($H260,'(backend scoring)'!$S$2:$S$333,'(backend scoring)'!$A$2:$A$333,"")</f>
        <v/>
      </c>
      <c r="J260" s="233" t="str">
        <f>IFERROR(VLOOKUP($I260,'Institution Evaluation'!$A$55:$E$346,2,0),IFERROR(VLOOKUP($I260,'Privacy Analyst Evaluation'!$A$46:$E$120,2,0),""))</f>
        <v/>
      </c>
      <c r="K260" s="233" t="str">
        <f>IFERROR(VLOOKUP($I260,'Institution Evaluation'!$A$55:$E$346,3,0),IFERROR(VLOOKUP($I260,'Privacy Analyst Evaluation'!$A$46:$E$120,3,0),""))&amp;""</f>
        <v/>
      </c>
      <c r="L260" s="233" t="str">
        <f>IFERROR(VLOOKUP($I260,'Institution Evaluation'!$A$55:$E$346,4,0),IFERROR(VLOOKUP($I260,'Privacy Analyst Evaluation'!$A$46:$E$120,4,0),""))&amp;""</f>
        <v/>
      </c>
      <c r="M260" s="233" t="str">
        <f>IFERROR(VLOOKUP($I260,'Institution Evaluation'!$A$55:$E$346,5,0),IFERROR(VLOOKUP($I260,'Privacy Analyst Evaluation'!$A$46:$E$120,5,0),""))&amp;""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2">
      <c r="A261" s="233" t="str">
        <f>IFERROR(IF($A260+1&gt;'(backend scoring)'!$T$335,"",$A260+1),"")</f>
        <v/>
      </c>
      <c r="B261" s="233" t="str">
        <f>_xlfn.XLOOKUP($A261,'(backend scoring)'!$V$2:$V$333,'(backend scoring)'!$A$2:$A$333,"")</f>
        <v/>
      </c>
      <c r="C261" s="233" t="str">
        <f>IFERROR(VLOOKUP($B261,'Institution Evaluation'!$A$55:$E$346,2,0),IFERROR(VLOOKUP($B261,'Privacy Analyst Evaluation'!$A$46:$E$120,2,0),""))&amp;""</f>
        <v/>
      </c>
      <c r="D261" s="233" t="str">
        <f>IFERROR(VLOOKUP($B261,'Institution Evaluation'!$A$55:$E$346,3,0),IFERROR(VLOOKUP($B261,'Privacy Analyst Evaluation'!$A$46:$E$120,3,0),""))&amp;""</f>
        <v/>
      </c>
      <c r="E261" s="233" t="str">
        <f>IFERROR(VLOOKUP($B261,'Institution Evaluation'!$A$55:$E$346,4,0),IFERROR(VLOOKUP($B261,'Privacy Analyst Evaluation'!$A$46:$E$120,4,0),""))&amp;""</f>
        <v/>
      </c>
      <c r="F261" s="233" t="str">
        <f>IFERROR(VLOOKUP($B261,'Institution Evaluation'!$A$55:$E$346,5,0),IFERROR(VLOOKUP($B261,'Privacy Analyst Evaluation'!$A$46:$E$120,5,0),""))&amp;""</f>
        <v/>
      </c>
      <c r="G261" s="234"/>
      <c r="H261" s="233" t="str">
        <f>IFERROR(IF($H260+1&gt;'(backend scoring)'!$Q$335,"",$H260+1),"")</f>
        <v/>
      </c>
      <c r="I261" s="233" t="str">
        <f>_xlfn.XLOOKUP($H261,'(backend scoring)'!$S$2:$S$333,'(backend scoring)'!$A$2:$A$333,"")</f>
        <v/>
      </c>
      <c r="J261" s="233" t="str">
        <f>IFERROR(VLOOKUP($I261,'Institution Evaluation'!$A$55:$E$346,2,0),IFERROR(VLOOKUP($I261,'Privacy Analyst Evaluation'!$A$46:$E$120,2,0),""))</f>
        <v/>
      </c>
      <c r="K261" s="233" t="str">
        <f>IFERROR(VLOOKUP($I261,'Institution Evaluation'!$A$55:$E$346,3,0),IFERROR(VLOOKUP($I261,'Privacy Analyst Evaluation'!$A$46:$E$120,3,0),""))&amp;""</f>
        <v/>
      </c>
      <c r="L261" s="233" t="str">
        <f>IFERROR(VLOOKUP($I261,'Institution Evaluation'!$A$55:$E$346,4,0),IFERROR(VLOOKUP($I261,'Privacy Analyst Evaluation'!$A$46:$E$120,4,0),""))&amp;""</f>
        <v/>
      </c>
      <c r="M261" s="233" t="str">
        <f>IFERROR(VLOOKUP($I261,'Institution Evaluation'!$A$55:$E$346,5,0),IFERROR(VLOOKUP($I261,'Privacy Analyst Evaluation'!$A$46:$E$120,5,0),""))&amp;""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2">
      <c r="A262" s="233" t="str">
        <f>IFERROR(IF($A261+1&gt;'(backend scoring)'!$T$335,"",$A261+1),"")</f>
        <v/>
      </c>
      <c r="B262" s="233" t="str">
        <f>_xlfn.XLOOKUP($A262,'(backend scoring)'!$V$2:$V$333,'(backend scoring)'!$A$2:$A$333,"")</f>
        <v/>
      </c>
      <c r="C262" s="233" t="str">
        <f>IFERROR(VLOOKUP($B262,'Institution Evaluation'!$A$55:$E$346,2,0),IFERROR(VLOOKUP($B262,'Privacy Analyst Evaluation'!$A$46:$E$120,2,0),""))&amp;""</f>
        <v/>
      </c>
      <c r="D262" s="233" t="str">
        <f>IFERROR(VLOOKUP($B262,'Institution Evaluation'!$A$55:$E$346,3,0),IFERROR(VLOOKUP($B262,'Privacy Analyst Evaluation'!$A$46:$E$120,3,0),""))&amp;""</f>
        <v/>
      </c>
      <c r="E262" s="233" t="str">
        <f>IFERROR(VLOOKUP($B262,'Institution Evaluation'!$A$55:$E$346,4,0),IFERROR(VLOOKUP($B262,'Privacy Analyst Evaluation'!$A$46:$E$120,4,0),""))&amp;""</f>
        <v/>
      </c>
      <c r="F262" s="233" t="str">
        <f>IFERROR(VLOOKUP($B262,'Institution Evaluation'!$A$55:$E$346,5,0),IFERROR(VLOOKUP($B262,'Privacy Analyst Evaluation'!$A$46:$E$120,5,0),""))&amp;""</f>
        <v/>
      </c>
      <c r="G262" s="234"/>
      <c r="H262" s="233" t="str">
        <f>IFERROR(IF($H261+1&gt;'(backend scoring)'!$Q$335,"",$H261+1),"")</f>
        <v/>
      </c>
      <c r="I262" s="233" t="str">
        <f>_xlfn.XLOOKUP($H262,'(backend scoring)'!$S$2:$S$333,'(backend scoring)'!$A$2:$A$333,"")</f>
        <v/>
      </c>
      <c r="J262" s="233" t="str">
        <f>IFERROR(VLOOKUP($I262,'Institution Evaluation'!$A$55:$E$346,2,0),IFERROR(VLOOKUP($I262,'Privacy Analyst Evaluation'!$A$46:$E$120,2,0),""))</f>
        <v/>
      </c>
      <c r="K262" s="233" t="str">
        <f>IFERROR(VLOOKUP($I262,'Institution Evaluation'!$A$55:$E$346,3,0),IFERROR(VLOOKUP($I262,'Privacy Analyst Evaluation'!$A$46:$E$120,3,0),""))&amp;""</f>
        <v/>
      </c>
      <c r="L262" s="233" t="str">
        <f>IFERROR(VLOOKUP($I262,'Institution Evaluation'!$A$55:$E$346,4,0),IFERROR(VLOOKUP($I262,'Privacy Analyst Evaluation'!$A$46:$E$120,4,0),""))&amp;""</f>
        <v/>
      </c>
      <c r="M262" s="233" t="str">
        <f>IFERROR(VLOOKUP($I262,'Institution Evaluation'!$A$55:$E$346,5,0),IFERROR(VLOOKUP($I262,'Privacy Analyst Evaluation'!$A$46:$E$120,5,0),""))&amp;""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2">
      <c r="A263" s="233" t="str">
        <f>IFERROR(IF($A262+1&gt;'(backend scoring)'!$T$335,"",$A262+1),"")</f>
        <v/>
      </c>
      <c r="B263" s="233" t="str">
        <f>_xlfn.XLOOKUP($A263,'(backend scoring)'!$V$2:$V$333,'(backend scoring)'!$A$2:$A$333,"")</f>
        <v/>
      </c>
      <c r="C263" s="233" t="str">
        <f>IFERROR(VLOOKUP($B263,'Institution Evaluation'!$A$55:$E$346,2,0),IFERROR(VLOOKUP($B263,'Privacy Analyst Evaluation'!$A$46:$E$120,2,0),""))&amp;""</f>
        <v/>
      </c>
      <c r="D263" s="233" t="str">
        <f>IFERROR(VLOOKUP($B263,'Institution Evaluation'!$A$55:$E$346,3,0),IFERROR(VLOOKUP($B263,'Privacy Analyst Evaluation'!$A$46:$E$120,3,0),""))&amp;""</f>
        <v/>
      </c>
      <c r="E263" s="233" t="str">
        <f>IFERROR(VLOOKUP($B263,'Institution Evaluation'!$A$55:$E$346,4,0),IFERROR(VLOOKUP($B263,'Privacy Analyst Evaluation'!$A$46:$E$120,4,0),""))&amp;""</f>
        <v/>
      </c>
      <c r="F263" s="233" t="str">
        <f>IFERROR(VLOOKUP($B263,'Institution Evaluation'!$A$55:$E$346,5,0),IFERROR(VLOOKUP($B263,'Privacy Analyst Evaluation'!$A$46:$E$120,5,0),""))&amp;""</f>
        <v/>
      </c>
      <c r="G263" s="234"/>
      <c r="H263" s="233" t="str">
        <f>IFERROR(IF($H262+1&gt;'(backend scoring)'!$Q$335,"",$H262+1),"")</f>
        <v/>
      </c>
      <c r="I263" s="233" t="str">
        <f>_xlfn.XLOOKUP($H263,'(backend scoring)'!$S$2:$S$333,'(backend scoring)'!$A$2:$A$333,"")</f>
        <v/>
      </c>
      <c r="J263" s="233" t="str">
        <f>IFERROR(VLOOKUP($I263,'Institution Evaluation'!$A$55:$E$346,2,0),IFERROR(VLOOKUP($I263,'Privacy Analyst Evaluation'!$A$46:$E$120,2,0),""))</f>
        <v/>
      </c>
      <c r="K263" s="233" t="str">
        <f>IFERROR(VLOOKUP($I263,'Institution Evaluation'!$A$55:$E$346,3,0),IFERROR(VLOOKUP($I263,'Privacy Analyst Evaluation'!$A$46:$E$120,3,0),""))&amp;""</f>
        <v/>
      </c>
      <c r="L263" s="233" t="str">
        <f>IFERROR(VLOOKUP($I263,'Institution Evaluation'!$A$55:$E$346,4,0),IFERROR(VLOOKUP($I263,'Privacy Analyst Evaluation'!$A$46:$E$120,4,0),""))&amp;""</f>
        <v/>
      </c>
      <c r="M263" s="233" t="str">
        <f>IFERROR(VLOOKUP($I263,'Institution Evaluation'!$A$55:$E$346,5,0),IFERROR(VLOOKUP($I263,'Privacy Analyst Evaluation'!$A$46:$E$120,5,0),""))&amp;""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2">
      <c r="A264" s="233" t="str">
        <f>IFERROR(IF($A263+1&gt;'(backend scoring)'!$T$335,"",$A263+1),"")</f>
        <v/>
      </c>
      <c r="B264" s="233" t="str">
        <f>_xlfn.XLOOKUP($A264,'(backend scoring)'!$V$2:$V$333,'(backend scoring)'!$A$2:$A$333,"")</f>
        <v/>
      </c>
      <c r="C264" s="233" t="str">
        <f>IFERROR(VLOOKUP($B264,'Institution Evaluation'!$A$55:$E$346,2,0),IFERROR(VLOOKUP($B264,'Privacy Analyst Evaluation'!$A$46:$E$120,2,0),""))&amp;""</f>
        <v/>
      </c>
      <c r="D264" s="233" t="str">
        <f>IFERROR(VLOOKUP($B264,'Institution Evaluation'!$A$55:$E$346,3,0),IFERROR(VLOOKUP($B264,'Privacy Analyst Evaluation'!$A$46:$E$120,3,0),""))&amp;""</f>
        <v/>
      </c>
      <c r="E264" s="233" t="str">
        <f>IFERROR(VLOOKUP($B264,'Institution Evaluation'!$A$55:$E$346,4,0),IFERROR(VLOOKUP($B264,'Privacy Analyst Evaluation'!$A$46:$E$120,4,0),""))&amp;""</f>
        <v/>
      </c>
      <c r="F264" s="233" t="str">
        <f>IFERROR(VLOOKUP($B264,'Institution Evaluation'!$A$55:$E$346,5,0),IFERROR(VLOOKUP($B264,'Privacy Analyst Evaluation'!$A$46:$E$120,5,0),""))&amp;""</f>
        <v/>
      </c>
      <c r="G264" s="234"/>
      <c r="H264" s="233" t="str">
        <f>IFERROR(IF($H263+1&gt;'(backend scoring)'!$Q$335,"",$H263+1),"")</f>
        <v/>
      </c>
      <c r="I264" s="233" t="str">
        <f>_xlfn.XLOOKUP($H264,'(backend scoring)'!$S$2:$S$333,'(backend scoring)'!$A$2:$A$333,"")</f>
        <v/>
      </c>
      <c r="J264" s="233" t="str">
        <f>IFERROR(VLOOKUP($I264,'Institution Evaluation'!$A$55:$E$346,2,0),IFERROR(VLOOKUP($I264,'Privacy Analyst Evaluation'!$A$46:$E$120,2,0),""))</f>
        <v/>
      </c>
      <c r="K264" s="233" t="str">
        <f>IFERROR(VLOOKUP($I264,'Institution Evaluation'!$A$55:$E$346,3,0),IFERROR(VLOOKUP($I264,'Privacy Analyst Evaluation'!$A$46:$E$120,3,0),""))&amp;""</f>
        <v/>
      </c>
      <c r="L264" s="233" t="str">
        <f>IFERROR(VLOOKUP($I264,'Institution Evaluation'!$A$55:$E$346,4,0),IFERROR(VLOOKUP($I264,'Privacy Analyst Evaluation'!$A$46:$E$120,4,0),""))&amp;""</f>
        <v/>
      </c>
      <c r="M264" s="233" t="str">
        <f>IFERROR(VLOOKUP($I264,'Institution Evaluation'!$A$55:$E$346,5,0),IFERROR(VLOOKUP($I264,'Privacy Analyst Evaluation'!$A$46:$E$120,5,0),""))&amp;""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2">
      <c r="A265" s="233" t="str">
        <f>IFERROR(IF($A264+1&gt;'(backend scoring)'!$T$335,"",$A264+1),"")</f>
        <v/>
      </c>
      <c r="B265" s="233" t="str">
        <f>_xlfn.XLOOKUP($A265,'(backend scoring)'!$V$2:$V$333,'(backend scoring)'!$A$2:$A$333,"")</f>
        <v/>
      </c>
      <c r="C265" s="233" t="str">
        <f>IFERROR(VLOOKUP($B265,'Institution Evaluation'!$A$55:$E$346,2,0),IFERROR(VLOOKUP($B265,'Privacy Analyst Evaluation'!$A$46:$E$120,2,0),""))&amp;""</f>
        <v/>
      </c>
      <c r="D265" s="233" t="str">
        <f>IFERROR(VLOOKUP($B265,'Institution Evaluation'!$A$55:$E$346,3,0),IFERROR(VLOOKUP($B265,'Privacy Analyst Evaluation'!$A$46:$E$120,3,0),""))&amp;""</f>
        <v/>
      </c>
      <c r="E265" s="233" t="str">
        <f>IFERROR(VLOOKUP($B265,'Institution Evaluation'!$A$55:$E$346,4,0),IFERROR(VLOOKUP($B265,'Privacy Analyst Evaluation'!$A$46:$E$120,4,0),""))&amp;""</f>
        <v/>
      </c>
      <c r="F265" s="233" t="str">
        <f>IFERROR(VLOOKUP($B265,'Institution Evaluation'!$A$55:$E$346,5,0),IFERROR(VLOOKUP($B265,'Privacy Analyst Evaluation'!$A$46:$E$120,5,0),""))&amp;""</f>
        <v/>
      </c>
      <c r="G265" s="234"/>
      <c r="H265" s="233" t="str">
        <f>IFERROR(IF($H264+1&gt;'(backend scoring)'!$Q$335,"",$H264+1),"")</f>
        <v/>
      </c>
      <c r="I265" s="233" t="str">
        <f>_xlfn.XLOOKUP($H265,'(backend scoring)'!$S$2:$S$333,'(backend scoring)'!$A$2:$A$333,"")</f>
        <v/>
      </c>
      <c r="J265" s="233" t="str">
        <f>IFERROR(VLOOKUP($I265,'Institution Evaluation'!$A$55:$E$346,2,0),IFERROR(VLOOKUP($I265,'Privacy Analyst Evaluation'!$A$46:$E$120,2,0),""))</f>
        <v/>
      </c>
      <c r="K265" s="233" t="str">
        <f>IFERROR(VLOOKUP($I265,'Institution Evaluation'!$A$55:$E$346,3,0),IFERROR(VLOOKUP($I265,'Privacy Analyst Evaluation'!$A$46:$E$120,3,0),""))&amp;""</f>
        <v/>
      </c>
      <c r="L265" s="233" t="str">
        <f>IFERROR(VLOOKUP($I265,'Institution Evaluation'!$A$55:$E$346,4,0),IFERROR(VLOOKUP($I265,'Privacy Analyst Evaluation'!$A$46:$E$120,4,0),""))&amp;""</f>
        <v/>
      </c>
      <c r="M265" s="233" t="str">
        <f>IFERROR(VLOOKUP($I265,'Institution Evaluation'!$A$55:$E$346,5,0),IFERROR(VLOOKUP($I265,'Privacy Analyst Evaluation'!$A$46:$E$120,5,0),""))&amp;""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2">
      <c r="A266" s="233" t="str">
        <f>IFERROR(IF($A265+1&gt;'(backend scoring)'!$T$335,"",$A265+1),"")</f>
        <v/>
      </c>
      <c r="B266" s="233" t="str">
        <f>_xlfn.XLOOKUP($A266,'(backend scoring)'!$V$2:$V$333,'(backend scoring)'!$A$2:$A$333,"")</f>
        <v/>
      </c>
      <c r="C266" s="233" t="str">
        <f>IFERROR(VLOOKUP($B266,'Institution Evaluation'!$A$55:$E$346,2,0),IFERROR(VLOOKUP($B266,'Privacy Analyst Evaluation'!$A$46:$E$120,2,0),""))&amp;""</f>
        <v/>
      </c>
      <c r="D266" s="233" t="str">
        <f>IFERROR(VLOOKUP($B266,'Institution Evaluation'!$A$55:$E$346,3,0),IFERROR(VLOOKUP($B266,'Privacy Analyst Evaluation'!$A$46:$E$120,3,0),""))&amp;""</f>
        <v/>
      </c>
      <c r="E266" s="233" t="str">
        <f>IFERROR(VLOOKUP($B266,'Institution Evaluation'!$A$55:$E$346,4,0),IFERROR(VLOOKUP($B266,'Privacy Analyst Evaluation'!$A$46:$E$120,4,0),""))&amp;""</f>
        <v/>
      </c>
      <c r="F266" s="233" t="str">
        <f>IFERROR(VLOOKUP($B266,'Institution Evaluation'!$A$55:$E$346,5,0),IFERROR(VLOOKUP($B266,'Privacy Analyst Evaluation'!$A$46:$E$120,5,0),""))&amp;""</f>
        <v/>
      </c>
      <c r="G266" s="234"/>
      <c r="H266" s="233" t="str">
        <f>IFERROR(IF($H265+1&gt;'(backend scoring)'!$Q$335,"",$H265+1),"")</f>
        <v/>
      </c>
      <c r="I266" s="233" t="str">
        <f>_xlfn.XLOOKUP($H266,'(backend scoring)'!$S$2:$S$333,'(backend scoring)'!$A$2:$A$333,"")</f>
        <v/>
      </c>
      <c r="J266" s="233" t="str">
        <f>IFERROR(VLOOKUP($I266,'Institution Evaluation'!$A$55:$E$346,2,0),IFERROR(VLOOKUP($I266,'Privacy Analyst Evaluation'!$A$46:$E$120,2,0),""))</f>
        <v/>
      </c>
      <c r="K266" s="233" t="str">
        <f>IFERROR(VLOOKUP($I266,'Institution Evaluation'!$A$55:$E$346,3,0),IFERROR(VLOOKUP($I266,'Privacy Analyst Evaluation'!$A$46:$E$120,3,0),""))&amp;""</f>
        <v/>
      </c>
      <c r="L266" s="233" t="str">
        <f>IFERROR(VLOOKUP($I266,'Institution Evaluation'!$A$55:$E$346,4,0),IFERROR(VLOOKUP($I266,'Privacy Analyst Evaluation'!$A$46:$E$120,4,0),""))&amp;""</f>
        <v/>
      </c>
      <c r="M266" s="233" t="str">
        <f>IFERROR(VLOOKUP($I266,'Institution Evaluation'!$A$55:$E$346,5,0),IFERROR(VLOOKUP($I266,'Privacy Analyst Evaluation'!$A$46:$E$120,5,0),""))&amp;""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2">
      <c r="A267" s="233" t="str">
        <f>IFERROR(IF($A266+1&gt;'(backend scoring)'!$T$335,"",$A266+1),"")</f>
        <v/>
      </c>
      <c r="B267" s="233" t="str">
        <f>_xlfn.XLOOKUP($A267,'(backend scoring)'!$V$2:$V$333,'(backend scoring)'!$A$2:$A$333,"")</f>
        <v/>
      </c>
      <c r="C267" s="233" t="str">
        <f>IFERROR(VLOOKUP($B267,'Institution Evaluation'!$A$55:$E$346,2,0),IFERROR(VLOOKUP($B267,'Privacy Analyst Evaluation'!$A$46:$E$120,2,0),""))&amp;""</f>
        <v/>
      </c>
      <c r="D267" s="233" t="str">
        <f>IFERROR(VLOOKUP($B267,'Institution Evaluation'!$A$55:$E$346,3,0),IFERROR(VLOOKUP($B267,'Privacy Analyst Evaluation'!$A$46:$E$120,3,0),""))&amp;""</f>
        <v/>
      </c>
      <c r="E267" s="233" t="str">
        <f>IFERROR(VLOOKUP($B267,'Institution Evaluation'!$A$55:$E$346,4,0),IFERROR(VLOOKUP($B267,'Privacy Analyst Evaluation'!$A$46:$E$120,4,0),""))&amp;""</f>
        <v/>
      </c>
      <c r="F267" s="233" t="str">
        <f>IFERROR(VLOOKUP($B267,'Institution Evaluation'!$A$55:$E$346,5,0),IFERROR(VLOOKUP($B267,'Privacy Analyst Evaluation'!$A$46:$E$120,5,0),""))&amp;""</f>
        <v/>
      </c>
      <c r="G267" s="234"/>
      <c r="H267" s="233" t="str">
        <f>IFERROR(IF($H266+1&gt;'(backend scoring)'!$Q$335,"",$H266+1),"")</f>
        <v/>
      </c>
      <c r="I267" s="233" t="str">
        <f>_xlfn.XLOOKUP($H267,'(backend scoring)'!$S$2:$S$333,'(backend scoring)'!$A$2:$A$333,"")</f>
        <v/>
      </c>
      <c r="J267" s="233" t="str">
        <f>IFERROR(VLOOKUP($I267,'Institution Evaluation'!$A$55:$E$346,2,0),IFERROR(VLOOKUP($I267,'Privacy Analyst Evaluation'!$A$46:$E$120,2,0),""))</f>
        <v/>
      </c>
      <c r="K267" s="233" t="str">
        <f>IFERROR(VLOOKUP($I267,'Institution Evaluation'!$A$55:$E$346,3,0),IFERROR(VLOOKUP($I267,'Privacy Analyst Evaluation'!$A$46:$E$120,3,0),""))&amp;""</f>
        <v/>
      </c>
      <c r="L267" s="233" t="str">
        <f>IFERROR(VLOOKUP($I267,'Institution Evaluation'!$A$55:$E$346,4,0),IFERROR(VLOOKUP($I267,'Privacy Analyst Evaluation'!$A$46:$E$120,4,0),""))&amp;""</f>
        <v/>
      </c>
      <c r="M267" s="233" t="str">
        <f>IFERROR(VLOOKUP($I267,'Institution Evaluation'!$A$55:$E$346,5,0),IFERROR(VLOOKUP($I267,'Privacy Analyst Evaluation'!$A$46:$E$120,5,0),""))&amp;""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2">
      <c r="A268" s="233" t="str">
        <f>IFERROR(IF($A267+1&gt;'(backend scoring)'!$T$335,"",$A267+1),"")</f>
        <v/>
      </c>
      <c r="B268" s="233" t="str">
        <f>_xlfn.XLOOKUP($A268,'(backend scoring)'!$V$2:$V$333,'(backend scoring)'!$A$2:$A$333,"")</f>
        <v/>
      </c>
      <c r="C268" s="233" t="str">
        <f>IFERROR(VLOOKUP($B268,'Institution Evaluation'!$A$55:$E$346,2,0),IFERROR(VLOOKUP($B268,'Privacy Analyst Evaluation'!$A$46:$E$120,2,0),""))&amp;""</f>
        <v/>
      </c>
      <c r="D268" s="233" t="str">
        <f>IFERROR(VLOOKUP($B268,'Institution Evaluation'!$A$55:$E$346,3,0),IFERROR(VLOOKUP($B268,'Privacy Analyst Evaluation'!$A$46:$E$120,3,0),""))&amp;""</f>
        <v/>
      </c>
      <c r="E268" s="233" t="str">
        <f>IFERROR(VLOOKUP($B268,'Institution Evaluation'!$A$55:$E$346,4,0),IFERROR(VLOOKUP($B268,'Privacy Analyst Evaluation'!$A$46:$E$120,4,0),""))&amp;""</f>
        <v/>
      </c>
      <c r="F268" s="233" t="str">
        <f>IFERROR(VLOOKUP($B268,'Institution Evaluation'!$A$55:$E$346,5,0),IFERROR(VLOOKUP($B268,'Privacy Analyst Evaluation'!$A$46:$E$120,5,0),""))&amp;""</f>
        <v/>
      </c>
      <c r="G268" s="234"/>
      <c r="H268" s="233" t="str">
        <f>IFERROR(IF($H267+1&gt;'(backend scoring)'!$Q$335,"",$H267+1),"")</f>
        <v/>
      </c>
      <c r="I268" s="233" t="str">
        <f>_xlfn.XLOOKUP($H268,'(backend scoring)'!$S$2:$S$333,'(backend scoring)'!$A$2:$A$333,"")</f>
        <v/>
      </c>
      <c r="J268" s="233" t="str">
        <f>IFERROR(VLOOKUP($I268,'Institution Evaluation'!$A$55:$E$346,2,0),IFERROR(VLOOKUP($I268,'Privacy Analyst Evaluation'!$A$46:$E$120,2,0),""))</f>
        <v/>
      </c>
      <c r="K268" s="233" t="str">
        <f>IFERROR(VLOOKUP($I268,'Institution Evaluation'!$A$55:$E$346,3,0),IFERROR(VLOOKUP($I268,'Privacy Analyst Evaluation'!$A$46:$E$120,3,0),""))&amp;""</f>
        <v/>
      </c>
      <c r="L268" s="233" t="str">
        <f>IFERROR(VLOOKUP($I268,'Institution Evaluation'!$A$55:$E$346,4,0),IFERROR(VLOOKUP($I268,'Privacy Analyst Evaluation'!$A$46:$E$120,4,0),""))&amp;""</f>
        <v/>
      </c>
      <c r="M268" s="233" t="str">
        <f>IFERROR(VLOOKUP($I268,'Institution Evaluation'!$A$55:$E$346,5,0),IFERROR(VLOOKUP($I268,'Privacy Analyst Evaluation'!$A$46:$E$120,5,0),""))&amp;""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2">
      <c r="A269" s="233" t="str">
        <f>IFERROR(IF($A268+1&gt;'(backend scoring)'!$T$335,"",$A268+1),"")</f>
        <v/>
      </c>
      <c r="B269" s="233" t="str">
        <f>_xlfn.XLOOKUP($A269,'(backend scoring)'!$V$2:$V$333,'(backend scoring)'!$A$2:$A$333,"")</f>
        <v/>
      </c>
      <c r="C269" s="233" t="str">
        <f>IFERROR(VLOOKUP($B269,'Institution Evaluation'!$A$55:$E$346,2,0),IFERROR(VLOOKUP($B269,'Privacy Analyst Evaluation'!$A$46:$E$120,2,0),""))&amp;""</f>
        <v/>
      </c>
      <c r="D269" s="233" t="str">
        <f>IFERROR(VLOOKUP($B269,'Institution Evaluation'!$A$55:$E$346,3,0),IFERROR(VLOOKUP($B269,'Privacy Analyst Evaluation'!$A$46:$E$120,3,0),""))&amp;""</f>
        <v/>
      </c>
      <c r="E269" s="233" t="str">
        <f>IFERROR(VLOOKUP($B269,'Institution Evaluation'!$A$55:$E$346,4,0),IFERROR(VLOOKUP($B269,'Privacy Analyst Evaluation'!$A$46:$E$120,4,0),""))&amp;""</f>
        <v/>
      </c>
      <c r="F269" s="233" t="str">
        <f>IFERROR(VLOOKUP($B269,'Institution Evaluation'!$A$55:$E$346,5,0),IFERROR(VLOOKUP($B269,'Privacy Analyst Evaluation'!$A$46:$E$120,5,0),""))&amp;""</f>
        <v/>
      </c>
      <c r="G269" s="234"/>
      <c r="H269" s="233" t="str">
        <f>IFERROR(IF($H268+1&gt;'(backend scoring)'!$Q$335,"",$H268+1),"")</f>
        <v/>
      </c>
      <c r="I269" s="233" t="str">
        <f>_xlfn.XLOOKUP($H269,'(backend scoring)'!$S$2:$S$333,'(backend scoring)'!$A$2:$A$333,"")</f>
        <v/>
      </c>
      <c r="J269" s="233" t="str">
        <f>IFERROR(VLOOKUP($I269,'Institution Evaluation'!$A$55:$E$346,2,0),IFERROR(VLOOKUP($I269,'Privacy Analyst Evaluation'!$A$46:$E$120,2,0),""))</f>
        <v/>
      </c>
      <c r="K269" s="233" t="str">
        <f>IFERROR(VLOOKUP($I269,'Institution Evaluation'!$A$55:$E$346,3,0),IFERROR(VLOOKUP($I269,'Privacy Analyst Evaluation'!$A$46:$E$120,3,0),""))&amp;""</f>
        <v/>
      </c>
      <c r="L269" s="233" t="str">
        <f>IFERROR(VLOOKUP($I269,'Institution Evaluation'!$A$55:$E$346,4,0),IFERROR(VLOOKUP($I269,'Privacy Analyst Evaluation'!$A$46:$E$120,4,0),""))&amp;""</f>
        <v/>
      </c>
      <c r="M269" s="233" t="str">
        <f>IFERROR(VLOOKUP($I269,'Institution Evaluation'!$A$55:$E$346,5,0),IFERROR(VLOOKUP($I269,'Privacy Analyst Evaluation'!$A$46:$E$120,5,0),""))&amp;""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2">
      <c r="A270" s="233" t="str">
        <f>IFERROR(IF($A269+1&gt;'(backend scoring)'!$T$335,"",$A269+1),"")</f>
        <v/>
      </c>
      <c r="B270" s="233" t="str">
        <f>_xlfn.XLOOKUP($A270,'(backend scoring)'!$V$2:$V$333,'(backend scoring)'!$A$2:$A$333,"")</f>
        <v/>
      </c>
      <c r="C270" s="233" t="str">
        <f>IFERROR(VLOOKUP($B270,'Institution Evaluation'!$A$55:$E$346,2,0),IFERROR(VLOOKUP($B270,'Privacy Analyst Evaluation'!$A$46:$E$120,2,0),""))&amp;""</f>
        <v/>
      </c>
      <c r="D270" s="233" t="str">
        <f>IFERROR(VLOOKUP($B270,'Institution Evaluation'!$A$55:$E$346,3,0),IFERROR(VLOOKUP($B270,'Privacy Analyst Evaluation'!$A$46:$E$120,3,0),""))&amp;""</f>
        <v/>
      </c>
      <c r="E270" s="233" t="str">
        <f>IFERROR(VLOOKUP($B270,'Institution Evaluation'!$A$55:$E$346,4,0),IFERROR(VLOOKUP($B270,'Privacy Analyst Evaluation'!$A$46:$E$120,4,0),""))&amp;""</f>
        <v/>
      </c>
      <c r="F270" s="233" t="str">
        <f>IFERROR(VLOOKUP($B270,'Institution Evaluation'!$A$55:$E$346,5,0),IFERROR(VLOOKUP($B270,'Privacy Analyst Evaluation'!$A$46:$E$120,5,0),""))&amp;""</f>
        <v/>
      </c>
      <c r="G270" s="234"/>
      <c r="H270" s="233" t="str">
        <f>IFERROR(IF($H269+1&gt;'(backend scoring)'!$Q$335,"",$H269+1),"")</f>
        <v/>
      </c>
      <c r="I270" s="233" t="str">
        <f>_xlfn.XLOOKUP($H270,'(backend scoring)'!$S$2:$S$333,'(backend scoring)'!$A$2:$A$333,"")</f>
        <v/>
      </c>
      <c r="J270" s="233" t="str">
        <f>IFERROR(VLOOKUP($I270,'Institution Evaluation'!$A$55:$E$346,2,0),IFERROR(VLOOKUP($I270,'Privacy Analyst Evaluation'!$A$46:$E$120,2,0),""))</f>
        <v/>
      </c>
      <c r="K270" s="233" t="str">
        <f>IFERROR(VLOOKUP($I270,'Institution Evaluation'!$A$55:$E$346,3,0),IFERROR(VLOOKUP($I270,'Privacy Analyst Evaluation'!$A$46:$E$120,3,0),""))&amp;""</f>
        <v/>
      </c>
      <c r="L270" s="233" t="str">
        <f>IFERROR(VLOOKUP($I270,'Institution Evaluation'!$A$55:$E$346,4,0),IFERROR(VLOOKUP($I270,'Privacy Analyst Evaluation'!$A$46:$E$120,4,0),""))&amp;""</f>
        <v/>
      </c>
      <c r="M270" s="233" t="str">
        <f>IFERROR(VLOOKUP($I270,'Institution Evaluation'!$A$55:$E$346,5,0),IFERROR(VLOOKUP($I270,'Privacy Analyst Evaluation'!$A$46:$E$120,5,0),""))&amp;""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2">
      <c r="A271" s="233" t="str">
        <f>IFERROR(IF($A270+1&gt;'(backend scoring)'!$T$335,"",$A270+1),"")</f>
        <v/>
      </c>
      <c r="B271" s="233" t="str">
        <f>_xlfn.XLOOKUP($A271,'(backend scoring)'!$V$2:$V$333,'(backend scoring)'!$A$2:$A$333,"")</f>
        <v/>
      </c>
      <c r="C271" s="233" t="str">
        <f>IFERROR(VLOOKUP($B271,'Institution Evaluation'!$A$55:$E$346,2,0),IFERROR(VLOOKUP($B271,'Privacy Analyst Evaluation'!$A$46:$E$120,2,0),""))&amp;""</f>
        <v/>
      </c>
      <c r="D271" s="233" t="str">
        <f>IFERROR(VLOOKUP($B271,'Institution Evaluation'!$A$55:$E$346,3,0),IFERROR(VLOOKUP($B271,'Privacy Analyst Evaluation'!$A$46:$E$120,3,0),""))&amp;""</f>
        <v/>
      </c>
      <c r="E271" s="233" t="str">
        <f>IFERROR(VLOOKUP($B271,'Institution Evaluation'!$A$55:$E$346,4,0),IFERROR(VLOOKUP($B271,'Privacy Analyst Evaluation'!$A$46:$E$120,4,0),""))&amp;""</f>
        <v/>
      </c>
      <c r="F271" s="233" t="str">
        <f>IFERROR(VLOOKUP($B271,'Institution Evaluation'!$A$55:$E$346,5,0),IFERROR(VLOOKUP($B271,'Privacy Analyst Evaluation'!$A$46:$E$120,5,0),""))&amp;""</f>
        <v/>
      </c>
      <c r="G271" s="234"/>
      <c r="H271" s="233" t="str">
        <f>IFERROR(IF($H270+1&gt;'(backend scoring)'!$Q$335,"",$H270+1),"")</f>
        <v/>
      </c>
      <c r="I271" s="233" t="str">
        <f>_xlfn.XLOOKUP($H271,'(backend scoring)'!$S$2:$S$333,'(backend scoring)'!$A$2:$A$333,"")</f>
        <v/>
      </c>
      <c r="J271" s="233" t="str">
        <f>IFERROR(VLOOKUP($I271,'Institution Evaluation'!$A$55:$E$346,2,0),IFERROR(VLOOKUP($I271,'Privacy Analyst Evaluation'!$A$46:$E$120,2,0),""))</f>
        <v/>
      </c>
      <c r="K271" s="233" t="str">
        <f>IFERROR(VLOOKUP($I271,'Institution Evaluation'!$A$55:$E$346,3,0),IFERROR(VLOOKUP($I271,'Privacy Analyst Evaluation'!$A$46:$E$120,3,0),""))&amp;""</f>
        <v/>
      </c>
      <c r="L271" s="233" t="str">
        <f>IFERROR(VLOOKUP($I271,'Institution Evaluation'!$A$55:$E$346,4,0),IFERROR(VLOOKUP($I271,'Privacy Analyst Evaluation'!$A$46:$E$120,4,0),""))&amp;""</f>
        <v/>
      </c>
      <c r="M271" s="233" t="str">
        <f>IFERROR(VLOOKUP($I271,'Institution Evaluation'!$A$55:$E$346,5,0),IFERROR(VLOOKUP($I271,'Privacy Analyst Evaluation'!$A$46:$E$120,5,0),""))&amp;""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2">
      <c r="A272" s="233" t="str">
        <f>IFERROR(IF($A271+1&gt;'(backend scoring)'!$T$335,"",$A271+1),"")</f>
        <v/>
      </c>
      <c r="B272" s="233" t="str">
        <f>_xlfn.XLOOKUP($A272,'(backend scoring)'!$V$2:$V$333,'(backend scoring)'!$A$2:$A$333,"")</f>
        <v/>
      </c>
      <c r="C272" s="233" t="str">
        <f>IFERROR(VLOOKUP($B272,'Institution Evaluation'!$A$55:$E$346,2,0),IFERROR(VLOOKUP($B272,'Privacy Analyst Evaluation'!$A$46:$E$120,2,0),""))&amp;""</f>
        <v/>
      </c>
      <c r="D272" s="233" t="str">
        <f>IFERROR(VLOOKUP($B272,'Institution Evaluation'!$A$55:$E$346,3,0),IFERROR(VLOOKUP($B272,'Privacy Analyst Evaluation'!$A$46:$E$120,3,0),""))&amp;""</f>
        <v/>
      </c>
      <c r="E272" s="233" t="str">
        <f>IFERROR(VLOOKUP($B272,'Institution Evaluation'!$A$55:$E$346,4,0),IFERROR(VLOOKUP($B272,'Privacy Analyst Evaluation'!$A$46:$E$120,4,0),""))&amp;""</f>
        <v/>
      </c>
      <c r="F272" s="233" t="str">
        <f>IFERROR(VLOOKUP($B272,'Institution Evaluation'!$A$55:$E$346,5,0),IFERROR(VLOOKUP($B272,'Privacy Analyst Evaluation'!$A$46:$E$120,5,0),""))&amp;""</f>
        <v/>
      </c>
      <c r="G272" s="234"/>
      <c r="H272" s="233" t="str">
        <f>IFERROR(IF($H271+1&gt;'(backend scoring)'!$Q$335,"",$H271+1),"")</f>
        <v/>
      </c>
      <c r="I272" s="233" t="str">
        <f>_xlfn.XLOOKUP($H272,'(backend scoring)'!$S$2:$S$333,'(backend scoring)'!$A$2:$A$333,"")</f>
        <v/>
      </c>
      <c r="J272" s="233" t="str">
        <f>IFERROR(VLOOKUP($I272,'Institution Evaluation'!$A$55:$E$346,2,0),IFERROR(VLOOKUP($I272,'Privacy Analyst Evaluation'!$A$46:$E$120,2,0),""))</f>
        <v/>
      </c>
      <c r="K272" s="233" t="str">
        <f>IFERROR(VLOOKUP($I272,'Institution Evaluation'!$A$55:$E$346,3,0),IFERROR(VLOOKUP($I272,'Privacy Analyst Evaluation'!$A$46:$E$120,3,0),""))&amp;""</f>
        <v/>
      </c>
      <c r="L272" s="233" t="str">
        <f>IFERROR(VLOOKUP($I272,'Institution Evaluation'!$A$55:$E$346,4,0),IFERROR(VLOOKUP($I272,'Privacy Analyst Evaluation'!$A$46:$E$120,4,0),""))&amp;""</f>
        <v/>
      </c>
      <c r="M272" s="233" t="str">
        <f>IFERROR(VLOOKUP($I272,'Institution Evaluation'!$A$55:$E$346,5,0),IFERROR(VLOOKUP($I272,'Privacy Analyst Evaluation'!$A$46:$E$120,5,0),""))&amp;""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2">
      <c r="A273" s="233" t="str">
        <f>IFERROR(IF($A272+1&gt;'(backend scoring)'!$T$335,"",$A272+1),"")</f>
        <v/>
      </c>
      <c r="B273" s="233" t="str">
        <f>_xlfn.XLOOKUP($A273,'(backend scoring)'!$V$2:$V$333,'(backend scoring)'!$A$2:$A$333,"")</f>
        <v/>
      </c>
      <c r="C273" s="233" t="str">
        <f>IFERROR(VLOOKUP($B273,'Institution Evaluation'!$A$55:$E$346,2,0),IFERROR(VLOOKUP($B273,'Privacy Analyst Evaluation'!$A$46:$E$120,2,0),""))&amp;""</f>
        <v/>
      </c>
      <c r="D273" s="233" t="str">
        <f>IFERROR(VLOOKUP($B273,'Institution Evaluation'!$A$55:$E$346,3,0),IFERROR(VLOOKUP($B273,'Privacy Analyst Evaluation'!$A$46:$E$120,3,0),""))&amp;""</f>
        <v/>
      </c>
      <c r="E273" s="233" t="str">
        <f>IFERROR(VLOOKUP($B273,'Institution Evaluation'!$A$55:$E$346,4,0),IFERROR(VLOOKUP($B273,'Privacy Analyst Evaluation'!$A$46:$E$120,4,0),""))&amp;""</f>
        <v/>
      </c>
      <c r="F273" s="233" t="str">
        <f>IFERROR(VLOOKUP($B273,'Institution Evaluation'!$A$55:$E$346,5,0),IFERROR(VLOOKUP($B273,'Privacy Analyst Evaluation'!$A$46:$E$120,5,0),""))&amp;""</f>
        <v/>
      </c>
      <c r="G273" s="234"/>
      <c r="H273" s="233" t="str">
        <f>IFERROR(IF($H272+1&gt;'(backend scoring)'!$Q$335,"",$H272+1),"")</f>
        <v/>
      </c>
      <c r="I273" s="233" t="str">
        <f>_xlfn.XLOOKUP($H273,'(backend scoring)'!$S$2:$S$333,'(backend scoring)'!$A$2:$A$333,"")</f>
        <v/>
      </c>
      <c r="J273" s="233" t="str">
        <f>IFERROR(VLOOKUP($I273,'Institution Evaluation'!$A$55:$E$346,2,0),IFERROR(VLOOKUP($I273,'Privacy Analyst Evaluation'!$A$46:$E$120,2,0),""))</f>
        <v/>
      </c>
      <c r="K273" s="233" t="str">
        <f>IFERROR(VLOOKUP($I273,'Institution Evaluation'!$A$55:$E$346,3,0),IFERROR(VLOOKUP($I273,'Privacy Analyst Evaluation'!$A$46:$E$120,3,0),""))&amp;""</f>
        <v/>
      </c>
      <c r="L273" s="233" t="str">
        <f>IFERROR(VLOOKUP($I273,'Institution Evaluation'!$A$55:$E$346,4,0),IFERROR(VLOOKUP($I273,'Privacy Analyst Evaluation'!$A$46:$E$120,4,0),""))&amp;""</f>
        <v/>
      </c>
      <c r="M273" s="233" t="str">
        <f>IFERROR(VLOOKUP($I273,'Institution Evaluation'!$A$55:$E$346,5,0),IFERROR(VLOOKUP($I273,'Privacy Analyst Evaluation'!$A$46:$E$120,5,0),""))&amp;""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2">
      <c r="A274" s="233" t="str">
        <f>IFERROR(IF($A273+1&gt;'(backend scoring)'!$T$335,"",$A273+1),"")</f>
        <v/>
      </c>
      <c r="B274" s="233" t="str">
        <f>_xlfn.XLOOKUP($A274,'(backend scoring)'!$V$2:$V$333,'(backend scoring)'!$A$2:$A$333,"")</f>
        <v/>
      </c>
      <c r="C274" s="233" t="str">
        <f>IFERROR(VLOOKUP($B274,'Institution Evaluation'!$A$55:$E$346,2,0),IFERROR(VLOOKUP($B274,'Privacy Analyst Evaluation'!$A$46:$E$120,2,0),""))&amp;""</f>
        <v/>
      </c>
      <c r="D274" s="233" t="str">
        <f>IFERROR(VLOOKUP($B274,'Institution Evaluation'!$A$55:$E$346,3,0),IFERROR(VLOOKUP($B274,'Privacy Analyst Evaluation'!$A$46:$E$120,3,0),""))&amp;""</f>
        <v/>
      </c>
      <c r="E274" s="233" t="str">
        <f>IFERROR(VLOOKUP($B274,'Institution Evaluation'!$A$55:$E$346,4,0),IFERROR(VLOOKUP($B274,'Privacy Analyst Evaluation'!$A$46:$E$120,4,0),""))&amp;""</f>
        <v/>
      </c>
      <c r="F274" s="233" t="str">
        <f>IFERROR(VLOOKUP($B274,'Institution Evaluation'!$A$55:$E$346,5,0),IFERROR(VLOOKUP($B274,'Privacy Analyst Evaluation'!$A$46:$E$120,5,0),""))&amp;""</f>
        <v/>
      </c>
      <c r="G274" s="234"/>
      <c r="H274" s="233" t="str">
        <f>IFERROR(IF($H273+1&gt;'(backend scoring)'!$Q$335,"",$H273+1),"")</f>
        <v/>
      </c>
      <c r="I274" s="233" t="str">
        <f>_xlfn.XLOOKUP($H274,'(backend scoring)'!$S$2:$S$333,'(backend scoring)'!$A$2:$A$333,"")</f>
        <v/>
      </c>
      <c r="J274" s="233" t="str">
        <f>IFERROR(VLOOKUP($I274,'Institution Evaluation'!$A$55:$E$346,2,0),IFERROR(VLOOKUP($I274,'Privacy Analyst Evaluation'!$A$46:$E$120,2,0),""))</f>
        <v/>
      </c>
      <c r="K274" s="233" t="str">
        <f>IFERROR(VLOOKUP($I274,'Institution Evaluation'!$A$55:$E$346,3,0),IFERROR(VLOOKUP($I274,'Privacy Analyst Evaluation'!$A$46:$E$120,3,0),""))&amp;""</f>
        <v/>
      </c>
      <c r="L274" s="233" t="str">
        <f>IFERROR(VLOOKUP($I274,'Institution Evaluation'!$A$55:$E$346,4,0),IFERROR(VLOOKUP($I274,'Privacy Analyst Evaluation'!$A$46:$E$120,4,0),""))&amp;""</f>
        <v/>
      </c>
      <c r="M274" s="233" t="str">
        <f>IFERROR(VLOOKUP($I274,'Institution Evaluation'!$A$55:$E$346,5,0),IFERROR(VLOOKUP($I274,'Privacy Analyst Evaluation'!$A$46:$E$120,5,0),""))&amp;""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2">
      <c r="A275" s="233" t="str">
        <f>IFERROR(IF($A274+1&gt;'(backend scoring)'!$T$335,"",$A274+1),"")</f>
        <v/>
      </c>
      <c r="B275" s="233" t="str">
        <f>_xlfn.XLOOKUP($A275,'(backend scoring)'!$V$2:$V$333,'(backend scoring)'!$A$2:$A$333,"")</f>
        <v/>
      </c>
      <c r="C275" s="233" t="str">
        <f>IFERROR(VLOOKUP($B275,'Institution Evaluation'!$A$55:$E$346,2,0),IFERROR(VLOOKUP($B275,'Privacy Analyst Evaluation'!$A$46:$E$120,2,0),""))&amp;""</f>
        <v/>
      </c>
      <c r="D275" s="233" t="str">
        <f>IFERROR(VLOOKUP($B275,'Institution Evaluation'!$A$55:$E$346,3,0),IFERROR(VLOOKUP($B275,'Privacy Analyst Evaluation'!$A$46:$E$120,3,0),""))&amp;""</f>
        <v/>
      </c>
      <c r="E275" s="233" t="str">
        <f>IFERROR(VLOOKUP($B275,'Institution Evaluation'!$A$55:$E$346,4,0),IFERROR(VLOOKUP($B275,'Privacy Analyst Evaluation'!$A$46:$E$120,4,0),""))&amp;""</f>
        <v/>
      </c>
      <c r="F275" s="233" t="str">
        <f>IFERROR(VLOOKUP($B275,'Institution Evaluation'!$A$55:$E$346,5,0),IFERROR(VLOOKUP($B275,'Privacy Analyst Evaluation'!$A$46:$E$120,5,0),""))&amp;""</f>
        <v/>
      </c>
      <c r="G275" s="234"/>
      <c r="H275" s="233" t="str">
        <f>IFERROR(IF($H274+1&gt;'(backend scoring)'!$Q$335,"",$H274+1),"")</f>
        <v/>
      </c>
      <c r="I275" s="233" t="str">
        <f>_xlfn.XLOOKUP($H275,'(backend scoring)'!$S$2:$S$333,'(backend scoring)'!$A$2:$A$333,"")</f>
        <v/>
      </c>
      <c r="J275" s="233" t="str">
        <f>IFERROR(VLOOKUP($I275,'Institution Evaluation'!$A$55:$E$346,2,0),IFERROR(VLOOKUP($I275,'Privacy Analyst Evaluation'!$A$46:$E$120,2,0),""))</f>
        <v/>
      </c>
      <c r="K275" s="233" t="str">
        <f>IFERROR(VLOOKUP($I275,'Institution Evaluation'!$A$55:$E$346,3,0),IFERROR(VLOOKUP($I275,'Privacy Analyst Evaluation'!$A$46:$E$120,3,0),""))&amp;""</f>
        <v/>
      </c>
      <c r="L275" s="233" t="str">
        <f>IFERROR(VLOOKUP($I275,'Institution Evaluation'!$A$55:$E$346,4,0),IFERROR(VLOOKUP($I275,'Privacy Analyst Evaluation'!$A$46:$E$120,4,0),""))&amp;""</f>
        <v/>
      </c>
      <c r="M275" s="233" t="str">
        <f>IFERROR(VLOOKUP($I275,'Institution Evaluation'!$A$55:$E$346,5,0),IFERROR(VLOOKUP($I275,'Privacy Analyst Evaluation'!$A$46:$E$120,5,0),""))&amp;""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2">
      <c r="A276" s="233" t="str">
        <f>IFERROR(IF($A275+1&gt;'(backend scoring)'!$T$335,"",$A275+1),"")</f>
        <v/>
      </c>
      <c r="B276" s="233" t="str">
        <f>_xlfn.XLOOKUP($A276,'(backend scoring)'!$V$2:$V$333,'(backend scoring)'!$A$2:$A$333,"")</f>
        <v/>
      </c>
      <c r="C276" s="233" t="str">
        <f>IFERROR(VLOOKUP($B276,'Institution Evaluation'!$A$55:$E$346,2,0),IFERROR(VLOOKUP($B276,'Privacy Analyst Evaluation'!$A$46:$E$120,2,0),""))&amp;""</f>
        <v/>
      </c>
      <c r="D276" s="233" t="str">
        <f>IFERROR(VLOOKUP($B276,'Institution Evaluation'!$A$55:$E$346,3,0),IFERROR(VLOOKUP($B276,'Privacy Analyst Evaluation'!$A$46:$E$120,3,0),""))&amp;""</f>
        <v/>
      </c>
      <c r="E276" s="233" t="str">
        <f>IFERROR(VLOOKUP($B276,'Institution Evaluation'!$A$55:$E$346,4,0),IFERROR(VLOOKUP($B276,'Privacy Analyst Evaluation'!$A$46:$E$120,4,0),""))&amp;""</f>
        <v/>
      </c>
      <c r="F276" s="233" t="str">
        <f>IFERROR(VLOOKUP($B276,'Institution Evaluation'!$A$55:$E$346,5,0),IFERROR(VLOOKUP($B276,'Privacy Analyst Evaluation'!$A$46:$E$120,5,0),""))&amp;""</f>
        <v/>
      </c>
      <c r="G276" s="234"/>
      <c r="H276" s="233" t="str">
        <f>IFERROR(IF($H275+1&gt;'(backend scoring)'!$Q$335,"",$H275+1),"")</f>
        <v/>
      </c>
      <c r="I276" s="233" t="str">
        <f>_xlfn.XLOOKUP($H276,'(backend scoring)'!$S$2:$S$333,'(backend scoring)'!$A$2:$A$333,"")</f>
        <v/>
      </c>
      <c r="J276" s="233" t="str">
        <f>IFERROR(VLOOKUP($I276,'Institution Evaluation'!$A$55:$E$346,2,0),IFERROR(VLOOKUP($I276,'Privacy Analyst Evaluation'!$A$46:$E$120,2,0),""))</f>
        <v/>
      </c>
      <c r="K276" s="233" t="str">
        <f>IFERROR(VLOOKUP($I276,'Institution Evaluation'!$A$55:$E$346,3,0),IFERROR(VLOOKUP($I276,'Privacy Analyst Evaluation'!$A$46:$E$120,3,0),""))&amp;""</f>
        <v/>
      </c>
      <c r="L276" s="233" t="str">
        <f>IFERROR(VLOOKUP($I276,'Institution Evaluation'!$A$55:$E$346,4,0),IFERROR(VLOOKUP($I276,'Privacy Analyst Evaluation'!$A$46:$E$120,4,0),""))&amp;""</f>
        <v/>
      </c>
      <c r="M276" s="233" t="str">
        <f>IFERROR(VLOOKUP($I276,'Institution Evaluation'!$A$55:$E$346,5,0),IFERROR(VLOOKUP($I276,'Privacy Analyst Evaluation'!$A$46:$E$120,5,0),""))&amp;""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2">
      <c r="A277" s="233" t="str">
        <f>IFERROR(IF($A276+1&gt;'(backend scoring)'!$T$335,"",$A276+1),"")</f>
        <v/>
      </c>
      <c r="B277" s="233" t="str">
        <f>_xlfn.XLOOKUP($A277,'(backend scoring)'!$V$2:$V$333,'(backend scoring)'!$A$2:$A$333,"")</f>
        <v/>
      </c>
      <c r="C277" s="233" t="str">
        <f>IFERROR(VLOOKUP($B277,'Institution Evaluation'!$A$55:$E$346,2,0),IFERROR(VLOOKUP($B277,'Privacy Analyst Evaluation'!$A$46:$E$120,2,0),""))&amp;""</f>
        <v/>
      </c>
      <c r="D277" s="233" t="str">
        <f>IFERROR(VLOOKUP($B277,'Institution Evaluation'!$A$55:$E$346,3,0),IFERROR(VLOOKUP($B277,'Privacy Analyst Evaluation'!$A$46:$E$120,3,0),""))&amp;""</f>
        <v/>
      </c>
      <c r="E277" s="233" t="str">
        <f>IFERROR(VLOOKUP($B277,'Institution Evaluation'!$A$55:$E$346,4,0),IFERROR(VLOOKUP($B277,'Privacy Analyst Evaluation'!$A$46:$E$120,4,0),""))&amp;""</f>
        <v/>
      </c>
      <c r="F277" s="233" t="str">
        <f>IFERROR(VLOOKUP($B277,'Institution Evaluation'!$A$55:$E$346,5,0),IFERROR(VLOOKUP($B277,'Privacy Analyst Evaluation'!$A$46:$E$120,5,0),""))&amp;""</f>
        <v/>
      </c>
      <c r="G277" s="234"/>
      <c r="H277" s="233" t="str">
        <f>IFERROR(IF($H276+1&gt;'(backend scoring)'!$Q$335,"",$H276+1),"")</f>
        <v/>
      </c>
      <c r="I277" s="233" t="str">
        <f>_xlfn.XLOOKUP($H277,'(backend scoring)'!$S$2:$S$333,'(backend scoring)'!$A$2:$A$333,"")</f>
        <v/>
      </c>
      <c r="J277" s="233" t="str">
        <f>IFERROR(VLOOKUP($I277,'Institution Evaluation'!$A$55:$E$346,2,0),IFERROR(VLOOKUP($I277,'Privacy Analyst Evaluation'!$A$46:$E$120,2,0),""))</f>
        <v/>
      </c>
      <c r="K277" s="233" t="str">
        <f>IFERROR(VLOOKUP($I277,'Institution Evaluation'!$A$55:$E$346,3,0),IFERROR(VLOOKUP($I277,'Privacy Analyst Evaluation'!$A$46:$E$120,3,0),""))&amp;""</f>
        <v/>
      </c>
      <c r="L277" s="233" t="str">
        <f>IFERROR(VLOOKUP($I277,'Institution Evaluation'!$A$55:$E$346,4,0),IFERROR(VLOOKUP($I277,'Privacy Analyst Evaluation'!$A$46:$E$120,4,0),""))&amp;""</f>
        <v/>
      </c>
      <c r="M277" s="233" t="str">
        <f>IFERROR(VLOOKUP($I277,'Institution Evaluation'!$A$55:$E$346,5,0),IFERROR(VLOOKUP($I277,'Privacy Analyst Evaluation'!$A$46:$E$120,5,0),""))&amp;""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2">
      <c r="A278" s="233" t="str">
        <f>IFERROR(IF($A277+1&gt;'(backend scoring)'!$T$335,"",$A277+1),"")</f>
        <v/>
      </c>
      <c r="B278" s="233" t="str">
        <f>_xlfn.XLOOKUP($A278,'(backend scoring)'!$V$2:$V$333,'(backend scoring)'!$A$2:$A$333,"")</f>
        <v/>
      </c>
      <c r="C278" s="233" t="str">
        <f>IFERROR(VLOOKUP($B278,'Institution Evaluation'!$A$55:$E$346,2,0),IFERROR(VLOOKUP($B278,'Privacy Analyst Evaluation'!$A$46:$E$120,2,0),""))&amp;""</f>
        <v/>
      </c>
      <c r="D278" s="233" t="str">
        <f>IFERROR(VLOOKUP($B278,'Institution Evaluation'!$A$55:$E$346,3,0),IFERROR(VLOOKUP($B278,'Privacy Analyst Evaluation'!$A$46:$E$120,3,0),""))&amp;""</f>
        <v/>
      </c>
      <c r="E278" s="233" t="str">
        <f>IFERROR(VLOOKUP($B278,'Institution Evaluation'!$A$55:$E$346,4,0),IFERROR(VLOOKUP($B278,'Privacy Analyst Evaluation'!$A$46:$E$120,4,0),""))&amp;""</f>
        <v/>
      </c>
      <c r="F278" s="233" t="str">
        <f>IFERROR(VLOOKUP($B278,'Institution Evaluation'!$A$55:$E$346,5,0),IFERROR(VLOOKUP($B278,'Privacy Analyst Evaluation'!$A$46:$E$120,5,0),""))&amp;""</f>
        <v/>
      </c>
      <c r="G278" s="234"/>
      <c r="H278" s="233" t="str">
        <f>IFERROR(IF($H277+1&gt;'(backend scoring)'!$Q$335,"",$H277+1),"")</f>
        <v/>
      </c>
      <c r="I278" s="233" t="str">
        <f>_xlfn.XLOOKUP($H278,'(backend scoring)'!$S$2:$S$333,'(backend scoring)'!$A$2:$A$333,"")</f>
        <v/>
      </c>
      <c r="J278" s="233" t="str">
        <f>IFERROR(VLOOKUP($I278,'Institution Evaluation'!$A$55:$E$346,2,0),IFERROR(VLOOKUP($I278,'Privacy Analyst Evaluation'!$A$46:$E$120,2,0),""))</f>
        <v/>
      </c>
      <c r="K278" s="233" t="str">
        <f>IFERROR(VLOOKUP($I278,'Institution Evaluation'!$A$55:$E$346,3,0),IFERROR(VLOOKUP($I278,'Privacy Analyst Evaluation'!$A$46:$E$120,3,0),""))&amp;""</f>
        <v/>
      </c>
      <c r="L278" s="233" t="str">
        <f>IFERROR(VLOOKUP($I278,'Institution Evaluation'!$A$55:$E$346,4,0),IFERROR(VLOOKUP($I278,'Privacy Analyst Evaluation'!$A$46:$E$120,4,0),""))&amp;""</f>
        <v/>
      </c>
      <c r="M278" s="233" t="str">
        <f>IFERROR(VLOOKUP($I278,'Institution Evaluation'!$A$55:$E$346,5,0),IFERROR(VLOOKUP($I278,'Privacy Analyst Evaluation'!$A$46:$E$120,5,0),""))&amp;""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2">
      <c r="A279" s="233" t="str">
        <f>IFERROR(IF($A278+1&gt;'(backend scoring)'!$T$335,"",$A278+1),"")</f>
        <v/>
      </c>
      <c r="B279" s="233" t="str">
        <f>_xlfn.XLOOKUP($A279,'(backend scoring)'!$V$2:$V$333,'(backend scoring)'!$A$2:$A$333,"")</f>
        <v/>
      </c>
      <c r="C279" s="233" t="str">
        <f>IFERROR(VLOOKUP($B279,'Institution Evaluation'!$A$55:$E$346,2,0),IFERROR(VLOOKUP($B279,'Privacy Analyst Evaluation'!$A$46:$E$120,2,0),""))&amp;""</f>
        <v/>
      </c>
      <c r="D279" s="233" t="str">
        <f>IFERROR(VLOOKUP($B279,'Institution Evaluation'!$A$55:$E$346,3,0),IFERROR(VLOOKUP($B279,'Privacy Analyst Evaluation'!$A$46:$E$120,3,0),""))&amp;""</f>
        <v/>
      </c>
      <c r="E279" s="233" t="str">
        <f>IFERROR(VLOOKUP($B279,'Institution Evaluation'!$A$55:$E$346,4,0),IFERROR(VLOOKUP($B279,'Privacy Analyst Evaluation'!$A$46:$E$120,4,0),""))&amp;""</f>
        <v/>
      </c>
      <c r="F279" s="233" t="str">
        <f>IFERROR(VLOOKUP($B279,'Institution Evaluation'!$A$55:$E$346,5,0),IFERROR(VLOOKUP($B279,'Privacy Analyst Evaluation'!$A$46:$E$120,5,0),""))&amp;""</f>
        <v/>
      </c>
      <c r="G279" s="234"/>
      <c r="H279" s="233" t="str">
        <f>IFERROR(IF($H278+1&gt;'(backend scoring)'!$Q$335,"",$H278+1),"")</f>
        <v/>
      </c>
      <c r="I279" s="233" t="str">
        <f>_xlfn.XLOOKUP($H279,'(backend scoring)'!$S$2:$S$333,'(backend scoring)'!$A$2:$A$333,"")</f>
        <v/>
      </c>
      <c r="J279" s="233" t="str">
        <f>IFERROR(VLOOKUP($I279,'Institution Evaluation'!$A$55:$E$346,2,0),IFERROR(VLOOKUP($I279,'Privacy Analyst Evaluation'!$A$46:$E$120,2,0),""))</f>
        <v/>
      </c>
      <c r="K279" s="233" t="str">
        <f>IFERROR(VLOOKUP($I279,'Institution Evaluation'!$A$55:$E$346,3,0),IFERROR(VLOOKUP($I279,'Privacy Analyst Evaluation'!$A$46:$E$120,3,0),""))&amp;""</f>
        <v/>
      </c>
      <c r="L279" s="233" t="str">
        <f>IFERROR(VLOOKUP($I279,'Institution Evaluation'!$A$55:$E$346,4,0),IFERROR(VLOOKUP($I279,'Privacy Analyst Evaluation'!$A$46:$E$120,4,0),""))&amp;""</f>
        <v/>
      </c>
      <c r="M279" s="233" t="str">
        <f>IFERROR(VLOOKUP($I279,'Institution Evaluation'!$A$55:$E$346,5,0),IFERROR(VLOOKUP($I279,'Privacy Analyst Evaluation'!$A$46:$E$120,5,0),""))&amp;""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2">
      <c r="A280" s="233" t="str">
        <f>IFERROR(IF($A279+1&gt;'(backend scoring)'!$T$335,"",$A279+1),"")</f>
        <v/>
      </c>
      <c r="B280" s="233" t="str">
        <f>_xlfn.XLOOKUP($A280,'(backend scoring)'!$V$2:$V$333,'(backend scoring)'!$A$2:$A$333,"")</f>
        <v/>
      </c>
      <c r="C280" s="233" t="str">
        <f>IFERROR(VLOOKUP($B280,'Institution Evaluation'!$A$55:$E$346,2,0),IFERROR(VLOOKUP($B280,'Privacy Analyst Evaluation'!$A$46:$E$120,2,0),""))&amp;""</f>
        <v/>
      </c>
      <c r="D280" s="233" t="str">
        <f>IFERROR(VLOOKUP($B280,'Institution Evaluation'!$A$55:$E$346,3,0),IFERROR(VLOOKUP($B280,'Privacy Analyst Evaluation'!$A$46:$E$120,3,0),""))&amp;""</f>
        <v/>
      </c>
      <c r="E280" s="233" t="str">
        <f>IFERROR(VLOOKUP($B280,'Institution Evaluation'!$A$55:$E$346,4,0),IFERROR(VLOOKUP($B280,'Privacy Analyst Evaluation'!$A$46:$E$120,4,0),""))&amp;""</f>
        <v/>
      </c>
      <c r="F280" s="233" t="str">
        <f>IFERROR(VLOOKUP($B280,'Institution Evaluation'!$A$55:$E$346,5,0),IFERROR(VLOOKUP($B280,'Privacy Analyst Evaluation'!$A$46:$E$120,5,0),""))&amp;""</f>
        <v/>
      </c>
      <c r="G280" s="234"/>
      <c r="H280" s="233" t="str">
        <f>IFERROR(IF($H279+1&gt;'(backend scoring)'!$Q$335,"",$H279+1),"")</f>
        <v/>
      </c>
      <c r="I280" s="233" t="str">
        <f>_xlfn.XLOOKUP($H280,'(backend scoring)'!$S$2:$S$333,'(backend scoring)'!$A$2:$A$333,"")</f>
        <v/>
      </c>
      <c r="J280" s="233" t="str">
        <f>IFERROR(VLOOKUP($I280,'Institution Evaluation'!$A$55:$E$346,2,0),IFERROR(VLOOKUP($I280,'Privacy Analyst Evaluation'!$A$46:$E$120,2,0),""))</f>
        <v/>
      </c>
      <c r="K280" s="233" t="str">
        <f>IFERROR(VLOOKUP($I280,'Institution Evaluation'!$A$55:$E$346,3,0),IFERROR(VLOOKUP($I280,'Privacy Analyst Evaluation'!$A$46:$E$120,3,0),""))&amp;""</f>
        <v/>
      </c>
      <c r="L280" s="233" t="str">
        <f>IFERROR(VLOOKUP($I280,'Institution Evaluation'!$A$55:$E$346,4,0),IFERROR(VLOOKUP($I280,'Privacy Analyst Evaluation'!$A$46:$E$120,4,0),""))&amp;""</f>
        <v/>
      </c>
      <c r="M280" s="233" t="str">
        <f>IFERROR(VLOOKUP($I280,'Institution Evaluation'!$A$55:$E$346,5,0),IFERROR(VLOOKUP($I280,'Privacy Analyst Evaluation'!$A$46:$E$120,5,0),""))&amp;""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2">
      <c r="A281" s="233" t="str">
        <f>IFERROR(IF($A280+1&gt;'(backend scoring)'!$T$335,"",$A280+1),"")</f>
        <v/>
      </c>
      <c r="B281" s="233" t="str">
        <f>_xlfn.XLOOKUP($A281,'(backend scoring)'!$V$2:$V$333,'(backend scoring)'!$A$2:$A$333,"")</f>
        <v/>
      </c>
      <c r="C281" s="233" t="str">
        <f>IFERROR(VLOOKUP($B281,'Institution Evaluation'!$A$55:$E$346,2,0),IFERROR(VLOOKUP($B281,'Privacy Analyst Evaluation'!$A$46:$E$120,2,0),""))&amp;""</f>
        <v/>
      </c>
      <c r="D281" s="233" t="str">
        <f>IFERROR(VLOOKUP($B281,'Institution Evaluation'!$A$55:$E$346,3,0),IFERROR(VLOOKUP($B281,'Privacy Analyst Evaluation'!$A$46:$E$120,3,0),""))&amp;""</f>
        <v/>
      </c>
      <c r="E281" s="233" t="str">
        <f>IFERROR(VLOOKUP($B281,'Institution Evaluation'!$A$55:$E$346,4,0),IFERROR(VLOOKUP($B281,'Privacy Analyst Evaluation'!$A$46:$E$120,4,0),""))&amp;""</f>
        <v/>
      </c>
      <c r="F281" s="233" t="str">
        <f>IFERROR(VLOOKUP($B281,'Institution Evaluation'!$A$55:$E$346,5,0),IFERROR(VLOOKUP($B281,'Privacy Analyst Evaluation'!$A$46:$E$120,5,0),""))&amp;""</f>
        <v/>
      </c>
      <c r="G281" s="234"/>
      <c r="H281" s="233" t="str">
        <f>IFERROR(IF($H280+1&gt;'(backend scoring)'!$Q$335,"",$H280+1),"")</f>
        <v/>
      </c>
      <c r="I281" s="233" t="str">
        <f>_xlfn.XLOOKUP($H281,'(backend scoring)'!$S$2:$S$333,'(backend scoring)'!$A$2:$A$333,"")</f>
        <v/>
      </c>
      <c r="J281" s="233" t="str">
        <f>IFERROR(VLOOKUP($I281,'Institution Evaluation'!$A$55:$E$346,2,0),IFERROR(VLOOKUP($I281,'Privacy Analyst Evaluation'!$A$46:$E$120,2,0),""))</f>
        <v/>
      </c>
      <c r="K281" s="233" t="str">
        <f>IFERROR(VLOOKUP($I281,'Institution Evaluation'!$A$55:$E$346,3,0),IFERROR(VLOOKUP($I281,'Privacy Analyst Evaluation'!$A$46:$E$120,3,0),""))&amp;""</f>
        <v/>
      </c>
      <c r="L281" s="233" t="str">
        <f>IFERROR(VLOOKUP($I281,'Institution Evaluation'!$A$55:$E$346,4,0),IFERROR(VLOOKUP($I281,'Privacy Analyst Evaluation'!$A$46:$E$120,4,0),""))&amp;""</f>
        <v/>
      </c>
      <c r="M281" s="233" t="str">
        <f>IFERROR(VLOOKUP($I281,'Institution Evaluation'!$A$55:$E$346,5,0),IFERROR(VLOOKUP($I281,'Privacy Analyst Evaluation'!$A$46:$E$120,5,0),""))&amp;""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2">
      <c r="A282" s="233" t="str">
        <f>IFERROR(IF($A281+1&gt;'(backend scoring)'!$T$335,"",$A281+1),"")</f>
        <v/>
      </c>
      <c r="B282" s="233" t="str">
        <f>_xlfn.XLOOKUP($A282,'(backend scoring)'!$V$2:$V$333,'(backend scoring)'!$A$2:$A$333,"")</f>
        <v/>
      </c>
      <c r="C282" s="233" t="str">
        <f>IFERROR(VLOOKUP($B282,'Institution Evaluation'!$A$55:$E$346,2,0),IFERROR(VLOOKUP($B282,'Privacy Analyst Evaluation'!$A$46:$E$120,2,0),""))&amp;""</f>
        <v/>
      </c>
      <c r="D282" s="233" t="str">
        <f>IFERROR(VLOOKUP($B282,'Institution Evaluation'!$A$55:$E$346,3,0),IFERROR(VLOOKUP($B282,'Privacy Analyst Evaluation'!$A$46:$E$120,3,0),""))&amp;""</f>
        <v/>
      </c>
      <c r="E282" s="233" t="str">
        <f>IFERROR(VLOOKUP($B282,'Institution Evaluation'!$A$55:$E$346,4,0),IFERROR(VLOOKUP($B282,'Privacy Analyst Evaluation'!$A$46:$E$120,4,0),""))&amp;""</f>
        <v/>
      </c>
      <c r="F282" s="233" t="str">
        <f>IFERROR(VLOOKUP($B282,'Institution Evaluation'!$A$55:$E$346,5,0),IFERROR(VLOOKUP($B282,'Privacy Analyst Evaluation'!$A$46:$E$120,5,0),""))&amp;""</f>
        <v/>
      </c>
      <c r="G282" s="234"/>
      <c r="H282" s="233" t="str">
        <f>IFERROR(IF($H281+1&gt;'(backend scoring)'!$Q$335,"",$H281+1),"")</f>
        <v/>
      </c>
      <c r="I282" s="233" t="str">
        <f>_xlfn.XLOOKUP($H282,'(backend scoring)'!$S$2:$S$333,'(backend scoring)'!$A$2:$A$333,"")</f>
        <v/>
      </c>
      <c r="J282" s="233" t="str">
        <f>IFERROR(VLOOKUP($I282,'Institution Evaluation'!$A$55:$E$346,2,0),IFERROR(VLOOKUP($I282,'Privacy Analyst Evaluation'!$A$46:$E$120,2,0),""))</f>
        <v/>
      </c>
      <c r="K282" s="233" t="str">
        <f>IFERROR(VLOOKUP($I282,'Institution Evaluation'!$A$55:$E$346,3,0),IFERROR(VLOOKUP($I282,'Privacy Analyst Evaluation'!$A$46:$E$120,3,0),""))&amp;""</f>
        <v/>
      </c>
      <c r="L282" s="233" t="str">
        <f>IFERROR(VLOOKUP($I282,'Institution Evaluation'!$A$55:$E$346,4,0),IFERROR(VLOOKUP($I282,'Privacy Analyst Evaluation'!$A$46:$E$120,4,0),""))&amp;""</f>
        <v/>
      </c>
      <c r="M282" s="233" t="str">
        <f>IFERROR(VLOOKUP($I282,'Institution Evaluation'!$A$55:$E$346,5,0),IFERROR(VLOOKUP($I282,'Privacy Analyst Evaluation'!$A$46:$E$120,5,0),""))&amp;""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2">
      <c r="A283" s="233" t="str">
        <f>IFERROR(IF($A282+1&gt;'(backend scoring)'!$T$335,"",$A282+1),"")</f>
        <v/>
      </c>
      <c r="B283" s="233" t="str">
        <f>_xlfn.XLOOKUP($A283,'(backend scoring)'!$V$2:$V$333,'(backend scoring)'!$A$2:$A$333,"")</f>
        <v/>
      </c>
      <c r="C283" s="233" t="str">
        <f>IFERROR(VLOOKUP($B283,'Institution Evaluation'!$A$55:$E$346,2,0),IFERROR(VLOOKUP($B283,'Privacy Analyst Evaluation'!$A$46:$E$120,2,0),""))&amp;""</f>
        <v/>
      </c>
      <c r="D283" s="233" t="str">
        <f>IFERROR(VLOOKUP($B283,'Institution Evaluation'!$A$55:$E$346,3,0),IFERROR(VLOOKUP($B283,'Privacy Analyst Evaluation'!$A$46:$E$120,3,0),""))&amp;""</f>
        <v/>
      </c>
      <c r="E283" s="233" t="str">
        <f>IFERROR(VLOOKUP($B283,'Institution Evaluation'!$A$55:$E$346,4,0),IFERROR(VLOOKUP($B283,'Privacy Analyst Evaluation'!$A$46:$E$120,4,0),""))&amp;""</f>
        <v/>
      </c>
      <c r="F283" s="233" t="str">
        <f>IFERROR(VLOOKUP($B283,'Institution Evaluation'!$A$55:$E$346,5,0),IFERROR(VLOOKUP($B283,'Privacy Analyst Evaluation'!$A$46:$E$120,5,0),""))&amp;""</f>
        <v/>
      </c>
      <c r="G283" s="234"/>
      <c r="H283" s="233" t="str">
        <f>IFERROR(IF($H282+1&gt;'(backend scoring)'!$Q$335,"",$H282+1),"")</f>
        <v/>
      </c>
      <c r="I283" s="233" t="str">
        <f>_xlfn.XLOOKUP($H283,'(backend scoring)'!$S$2:$S$333,'(backend scoring)'!$A$2:$A$333,"")</f>
        <v/>
      </c>
      <c r="J283" s="233" t="str">
        <f>IFERROR(VLOOKUP($I283,'Institution Evaluation'!$A$55:$E$346,2,0),IFERROR(VLOOKUP($I283,'Privacy Analyst Evaluation'!$A$46:$E$120,2,0),""))</f>
        <v/>
      </c>
      <c r="K283" s="233" t="str">
        <f>IFERROR(VLOOKUP($I283,'Institution Evaluation'!$A$55:$E$346,3,0),IFERROR(VLOOKUP($I283,'Privacy Analyst Evaluation'!$A$46:$E$120,3,0),""))&amp;""</f>
        <v/>
      </c>
      <c r="L283" s="233" t="str">
        <f>IFERROR(VLOOKUP($I283,'Institution Evaluation'!$A$55:$E$346,4,0),IFERROR(VLOOKUP($I283,'Privacy Analyst Evaluation'!$A$46:$E$120,4,0),""))&amp;""</f>
        <v/>
      </c>
      <c r="M283" s="233" t="str">
        <f>IFERROR(VLOOKUP($I283,'Institution Evaluation'!$A$55:$E$346,5,0),IFERROR(VLOOKUP($I283,'Privacy Analyst Evaluation'!$A$46:$E$120,5,0),""))&amp;""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2">
      <c r="A284" s="233" t="str">
        <f>IFERROR(IF($A283+1&gt;'(backend scoring)'!$T$335,"",$A283+1),"")</f>
        <v/>
      </c>
      <c r="B284" s="233" t="str">
        <f>_xlfn.XLOOKUP($A284,'(backend scoring)'!$V$2:$V$333,'(backend scoring)'!$A$2:$A$333,"")</f>
        <v/>
      </c>
      <c r="C284" s="233" t="str">
        <f>IFERROR(VLOOKUP($B284,'Institution Evaluation'!$A$55:$E$346,2,0),IFERROR(VLOOKUP($B284,'Privacy Analyst Evaluation'!$A$46:$E$120,2,0),""))&amp;""</f>
        <v/>
      </c>
      <c r="D284" s="233" t="str">
        <f>IFERROR(VLOOKUP($B284,'Institution Evaluation'!$A$55:$E$346,3,0),IFERROR(VLOOKUP($B284,'Privacy Analyst Evaluation'!$A$46:$E$120,3,0),""))&amp;""</f>
        <v/>
      </c>
      <c r="E284" s="233" t="str">
        <f>IFERROR(VLOOKUP($B284,'Institution Evaluation'!$A$55:$E$346,4,0),IFERROR(VLOOKUP($B284,'Privacy Analyst Evaluation'!$A$46:$E$120,4,0),""))&amp;""</f>
        <v/>
      </c>
      <c r="F284" s="233" t="str">
        <f>IFERROR(VLOOKUP($B284,'Institution Evaluation'!$A$55:$E$346,5,0),IFERROR(VLOOKUP($B284,'Privacy Analyst Evaluation'!$A$46:$E$120,5,0),""))&amp;""</f>
        <v/>
      </c>
      <c r="G284" s="234"/>
      <c r="H284" s="233" t="str">
        <f>IFERROR(IF($H283+1&gt;'(backend scoring)'!$Q$335,"",$H283+1),"")</f>
        <v/>
      </c>
      <c r="I284" s="233" t="str">
        <f>_xlfn.XLOOKUP($H284,'(backend scoring)'!$S$2:$S$333,'(backend scoring)'!$A$2:$A$333,"")</f>
        <v/>
      </c>
      <c r="J284" s="233" t="str">
        <f>IFERROR(VLOOKUP($I284,'Institution Evaluation'!$A$55:$E$346,2,0),IFERROR(VLOOKUP($I284,'Privacy Analyst Evaluation'!$A$46:$E$120,2,0),""))</f>
        <v/>
      </c>
      <c r="K284" s="233" t="str">
        <f>IFERROR(VLOOKUP($I284,'Institution Evaluation'!$A$55:$E$346,3,0),IFERROR(VLOOKUP($I284,'Privacy Analyst Evaluation'!$A$46:$E$120,3,0),""))&amp;""</f>
        <v/>
      </c>
      <c r="L284" s="233" t="str">
        <f>IFERROR(VLOOKUP($I284,'Institution Evaluation'!$A$55:$E$346,4,0),IFERROR(VLOOKUP($I284,'Privacy Analyst Evaluation'!$A$46:$E$120,4,0),""))&amp;""</f>
        <v/>
      </c>
      <c r="M284" s="233" t="str">
        <f>IFERROR(VLOOKUP($I284,'Institution Evaluation'!$A$55:$E$346,5,0),IFERROR(VLOOKUP($I284,'Privacy Analyst Evaluation'!$A$46:$E$120,5,0),""))&amp;""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2">
      <c r="A285" s="233" t="str">
        <f>IFERROR(IF($A284+1&gt;'(backend scoring)'!$T$335,"",$A284+1),"")</f>
        <v/>
      </c>
      <c r="B285" s="233" t="str">
        <f>_xlfn.XLOOKUP($A285,'(backend scoring)'!$V$2:$V$333,'(backend scoring)'!$A$2:$A$333,"")</f>
        <v/>
      </c>
      <c r="C285" s="233" t="str">
        <f>IFERROR(VLOOKUP($B285,'Institution Evaluation'!$A$55:$E$346,2,0),IFERROR(VLOOKUP($B285,'Privacy Analyst Evaluation'!$A$46:$E$120,2,0),""))&amp;""</f>
        <v/>
      </c>
      <c r="D285" s="233" t="str">
        <f>IFERROR(VLOOKUP($B285,'Institution Evaluation'!$A$55:$E$346,3,0),IFERROR(VLOOKUP($B285,'Privacy Analyst Evaluation'!$A$46:$E$120,3,0),""))&amp;""</f>
        <v/>
      </c>
      <c r="E285" s="233" t="str">
        <f>IFERROR(VLOOKUP($B285,'Institution Evaluation'!$A$55:$E$346,4,0),IFERROR(VLOOKUP($B285,'Privacy Analyst Evaluation'!$A$46:$E$120,4,0),""))&amp;""</f>
        <v/>
      </c>
      <c r="F285" s="233" t="str">
        <f>IFERROR(VLOOKUP($B285,'Institution Evaluation'!$A$55:$E$346,5,0),IFERROR(VLOOKUP($B285,'Privacy Analyst Evaluation'!$A$46:$E$120,5,0),""))&amp;""</f>
        <v/>
      </c>
      <c r="G285" s="234"/>
      <c r="H285" s="233" t="str">
        <f>IFERROR(IF($H284+1&gt;'(backend scoring)'!$Q$335,"",$H284+1),"")</f>
        <v/>
      </c>
      <c r="I285" s="233" t="str">
        <f>_xlfn.XLOOKUP($H285,'(backend scoring)'!$S$2:$S$333,'(backend scoring)'!$A$2:$A$333,"")</f>
        <v/>
      </c>
      <c r="J285" s="233" t="str">
        <f>IFERROR(VLOOKUP($I285,'Institution Evaluation'!$A$55:$E$346,2,0),IFERROR(VLOOKUP($I285,'Privacy Analyst Evaluation'!$A$46:$E$120,2,0),""))</f>
        <v/>
      </c>
      <c r="K285" s="233" t="str">
        <f>IFERROR(VLOOKUP($I285,'Institution Evaluation'!$A$55:$E$346,3,0),IFERROR(VLOOKUP($I285,'Privacy Analyst Evaluation'!$A$46:$E$120,3,0),""))&amp;""</f>
        <v/>
      </c>
      <c r="L285" s="233" t="str">
        <f>IFERROR(VLOOKUP($I285,'Institution Evaluation'!$A$55:$E$346,4,0),IFERROR(VLOOKUP($I285,'Privacy Analyst Evaluation'!$A$46:$E$120,4,0),""))&amp;""</f>
        <v/>
      </c>
      <c r="M285" s="233" t="str">
        <f>IFERROR(VLOOKUP($I285,'Institution Evaluation'!$A$55:$E$346,5,0),IFERROR(VLOOKUP($I285,'Privacy Analyst Evaluation'!$A$46:$E$120,5,0),""))&amp;""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2">
      <c r="A286" s="233" t="str">
        <f>IFERROR(IF($A285+1&gt;'(backend scoring)'!$T$335,"",$A285+1),"")</f>
        <v/>
      </c>
      <c r="B286" s="233" t="str">
        <f>_xlfn.XLOOKUP($A286,'(backend scoring)'!$V$2:$V$333,'(backend scoring)'!$A$2:$A$333,"")</f>
        <v/>
      </c>
      <c r="C286" s="233" t="str">
        <f>IFERROR(VLOOKUP($B286,'Institution Evaluation'!$A$55:$E$346,2,0),IFERROR(VLOOKUP($B286,'Privacy Analyst Evaluation'!$A$46:$E$120,2,0),""))&amp;""</f>
        <v/>
      </c>
      <c r="D286" s="233" t="str">
        <f>IFERROR(VLOOKUP($B286,'Institution Evaluation'!$A$55:$E$346,3,0),IFERROR(VLOOKUP($B286,'Privacy Analyst Evaluation'!$A$46:$E$120,3,0),""))&amp;""</f>
        <v/>
      </c>
      <c r="E286" s="233" t="str">
        <f>IFERROR(VLOOKUP($B286,'Institution Evaluation'!$A$55:$E$346,4,0),IFERROR(VLOOKUP($B286,'Privacy Analyst Evaluation'!$A$46:$E$120,4,0),""))&amp;""</f>
        <v/>
      </c>
      <c r="F286" s="233" t="str">
        <f>IFERROR(VLOOKUP($B286,'Institution Evaluation'!$A$55:$E$346,5,0),IFERROR(VLOOKUP($B286,'Privacy Analyst Evaluation'!$A$46:$E$120,5,0),""))&amp;""</f>
        <v/>
      </c>
      <c r="G286" s="234"/>
      <c r="H286" s="233" t="str">
        <f>IFERROR(IF($H285+1&gt;'(backend scoring)'!$Q$335,"",$H285+1),"")</f>
        <v/>
      </c>
      <c r="I286" s="233" t="str">
        <f>_xlfn.XLOOKUP($H286,'(backend scoring)'!$S$2:$S$333,'(backend scoring)'!$A$2:$A$333,"")</f>
        <v/>
      </c>
      <c r="J286" s="233" t="str">
        <f>IFERROR(VLOOKUP($I286,'Institution Evaluation'!$A$55:$E$346,2,0),IFERROR(VLOOKUP($I286,'Privacy Analyst Evaluation'!$A$46:$E$120,2,0),""))</f>
        <v/>
      </c>
      <c r="K286" s="233" t="str">
        <f>IFERROR(VLOOKUP($I286,'Institution Evaluation'!$A$55:$E$346,3,0),IFERROR(VLOOKUP($I286,'Privacy Analyst Evaluation'!$A$46:$E$120,3,0),""))&amp;""</f>
        <v/>
      </c>
      <c r="L286" s="233" t="str">
        <f>IFERROR(VLOOKUP($I286,'Institution Evaluation'!$A$55:$E$346,4,0),IFERROR(VLOOKUP($I286,'Privacy Analyst Evaluation'!$A$46:$E$120,4,0),""))&amp;""</f>
        <v/>
      </c>
      <c r="M286" s="233" t="str">
        <f>IFERROR(VLOOKUP($I286,'Institution Evaluation'!$A$55:$E$346,5,0),IFERROR(VLOOKUP($I286,'Privacy Analyst Evaluation'!$A$46:$E$120,5,0),""))&amp;""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2">
      <c r="A287" s="233" t="str">
        <f>IFERROR(IF($A286+1&gt;'(backend scoring)'!$T$335,"",$A286+1),"")</f>
        <v/>
      </c>
      <c r="B287" s="233" t="str">
        <f>_xlfn.XLOOKUP($A287,'(backend scoring)'!$V$2:$V$333,'(backend scoring)'!$A$2:$A$333,"")</f>
        <v/>
      </c>
      <c r="C287" s="233" t="str">
        <f>IFERROR(VLOOKUP($B287,'Institution Evaluation'!$A$55:$E$346,2,0),IFERROR(VLOOKUP($B287,'Privacy Analyst Evaluation'!$A$46:$E$120,2,0),""))&amp;""</f>
        <v/>
      </c>
      <c r="D287" s="233" t="str">
        <f>IFERROR(VLOOKUP($B287,'Institution Evaluation'!$A$55:$E$346,3,0),IFERROR(VLOOKUP($B287,'Privacy Analyst Evaluation'!$A$46:$E$120,3,0),""))&amp;""</f>
        <v/>
      </c>
      <c r="E287" s="233" t="str">
        <f>IFERROR(VLOOKUP($B287,'Institution Evaluation'!$A$55:$E$346,4,0),IFERROR(VLOOKUP($B287,'Privacy Analyst Evaluation'!$A$46:$E$120,4,0),""))&amp;""</f>
        <v/>
      </c>
      <c r="F287" s="233" t="str">
        <f>IFERROR(VLOOKUP($B287,'Institution Evaluation'!$A$55:$E$346,5,0),IFERROR(VLOOKUP($B287,'Privacy Analyst Evaluation'!$A$46:$E$120,5,0),""))&amp;""</f>
        <v/>
      </c>
      <c r="G287" s="234"/>
      <c r="H287" s="233" t="str">
        <f>IFERROR(IF($H286+1&gt;'(backend scoring)'!$Q$335,"",$H286+1),"")</f>
        <v/>
      </c>
      <c r="I287" s="233" t="str">
        <f>_xlfn.XLOOKUP($H287,'(backend scoring)'!$S$2:$S$333,'(backend scoring)'!$A$2:$A$333,"")</f>
        <v/>
      </c>
      <c r="J287" s="233" t="str">
        <f>IFERROR(VLOOKUP($I287,'Institution Evaluation'!$A$55:$E$346,2,0),IFERROR(VLOOKUP($I287,'Privacy Analyst Evaluation'!$A$46:$E$120,2,0),""))</f>
        <v/>
      </c>
      <c r="K287" s="233" t="str">
        <f>IFERROR(VLOOKUP($I287,'Institution Evaluation'!$A$55:$E$346,3,0),IFERROR(VLOOKUP($I287,'Privacy Analyst Evaluation'!$A$46:$E$120,3,0),""))&amp;""</f>
        <v/>
      </c>
      <c r="L287" s="233" t="str">
        <f>IFERROR(VLOOKUP($I287,'Institution Evaluation'!$A$55:$E$346,4,0),IFERROR(VLOOKUP($I287,'Privacy Analyst Evaluation'!$A$46:$E$120,4,0),""))&amp;""</f>
        <v/>
      </c>
      <c r="M287" s="233" t="str">
        <f>IFERROR(VLOOKUP($I287,'Institution Evaluation'!$A$55:$E$346,5,0),IFERROR(VLOOKUP($I287,'Privacy Analyst Evaluation'!$A$46:$E$120,5,0),""))&amp;""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2">
      <c r="A288" s="233" t="str">
        <f>IFERROR(IF($A287+1&gt;'(backend scoring)'!$T$335,"",$A287+1),"")</f>
        <v/>
      </c>
      <c r="B288" s="233" t="str">
        <f>_xlfn.XLOOKUP($A288,'(backend scoring)'!$V$2:$V$333,'(backend scoring)'!$A$2:$A$333,"")</f>
        <v/>
      </c>
      <c r="C288" s="233" t="str">
        <f>IFERROR(VLOOKUP($B288,'Institution Evaluation'!$A$55:$E$346,2,0),IFERROR(VLOOKUP($B288,'Privacy Analyst Evaluation'!$A$46:$E$120,2,0),""))&amp;""</f>
        <v/>
      </c>
      <c r="D288" s="233" t="str">
        <f>IFERROR(VLOOKUP($B288,'Institution Evaluation'!$A$55:$E$346,3,0),IFERROR(VLOOKUP($B288,'Privacy Analyst Evaluation'!$A$46:$E$120,3,0),""))&amp;""</f>
        <v/>
      </c>
      <c r="E288" s="233" t="str">
        <f>IFERROR(VLOOKUP($B288,'Institution Evaluation'!$A$55:$E$346,4,0),IFERROR(VLOOKUP($B288,'Privacy Analyst Evaluation'!$A$46:$E$120,4,0),""))&amp;""</f>
        <v/>
      </c>
      <c r="F288" s="233" t="str">
        <f>IFERROR(VLOOKUP($B288,'Institution Evaluation'!$A$55:$E$346,5,0),IFERROR(VLOOKUP($B288,'Privacy Analyst Evaluation'!$A$46:$E$120,5,0),""))&amp;""</f>
        <v/>
      </c>
      <c r="G288" s="234"/>
      <c r="H288" s="233" t="str">
        <f>IFERROR(IF($H287+1&gt;'(backend scoring)'!$Q$335,"",$H287+1),"")</f>
        <v/>
      </c>
      <c r="I288" s="233" t="str">
        <f>_xlfn.XLOOKUP($H288,'(backend scoring)'!$S$2:$S$333,'(backend scoring)'!$A$2:$A$333,"")</f>
        <v/>
      </c>
      <c r="J288" s="233" t="str">
        <f>IFERROR(VLOOKUP($I288,'Institution Evaluation'!$A$55:$E$346,2,0),IFERROR(VLOOKUP($I288,'Privacy Analyst Evaluation'!$A$46:$E$120,2,0),""))</f>
        <v/>
      </c>
      <c r="K288" s="233" t="str">
        <f>IFERROR(VLOOKUP($I288,'Institution Evaluation'!$A$55:$E$346,3,0),IFERROR(VLOOKUP($I288,'Privacy Analyst Evaluation'!$A$46:$E$120,3,0),""))&amp;""</f>
        <v/>
      </c>
      <c r="L288" s="233" t="str">
        <f>IFERROR(VLOOKUP($I288,'Institution Evaluation'!$A$55:$E$346,4,0),IFERROR(VLOOKUP($I288,'Privacy Analyst Evaluation'!$A$46:$E$120,4,0),""))&amp;""</f>
        <v/>
      </c>
      <c r="M288" s="233" t="str">
        <f>IFERROR(VLOOKUP($I288,'Institution Evaluation'!$A$55:$E$346,5,0),IFERROR(VLOOKUP($I288,'Privacy Analyst Evaluation'!$A$46:$E$120,5,0),""))&amp;""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2">
      <c r="A289" s="233" t="str">
        <f>IFERROR(IF($A288+1&gt;'(backend scoring)'!$T$335,"",$A288+1),"")</f>
        <v/>
      </c>
      <c r="B289" s="233" t="str">
        <f>_xlfn.XLOOKUP($A289,'(backend scoring)'!$V$2:$V$333,'(backend scoring)'!$A$2:$A$333,"")</f>
        <v/>
      </c>
      <c r="C289" s="233" t="str">
        <f>IFERROR(VLOOKUP($B289,'Institution Evaluation'!$A$55:$E$346,2,0),IFERROR(VLOOKUP($B289,'Privacy Analyst Evaluation'!$A$46:$E$120,2,0),""))&amp;""</f>
        <v/>
      </c>
      <c r="D289" s="233" t="str">
        <f>IFERROR(VLOOKUP($B289,'Institution Evaluation'!$A$55:$E$346,3,0),IFERROR(VLOOKUP($B289,'Privacy Analyst Evaluation'!$A$46:$E$120,3,0),""))&amp;""</f>
        <v/>
      </c>
      <c r="E289" s="233" t="str">
        <f>IFERROR(VLOOKUP($B289,'Institution Evaluation'!$A$55:$E$346,4,0),IFERROR(VLOOKUP($B289,'Privacy Analyst Evaluation'!$A$46:$E$120,4,0),""))&amp;""</f>
        <v/>
      </c>
      <c r="F289" s="233" t="str">
        <f>IFERROR(VLOOKUP($B289,'Institution Evaluation'!$A$55:$E$346,5,0),IFERROR(VLOOKUP($B289,'Privacy Analyst Evaluation'!$A$46:$E$120,5,0),""))&amp;""</f>
        <v/>
      </c>
      <c r="G289" s="234"/>
      <c r="H289" s="233" t="str">
        <f>IFERROR(IF($H288+1&gt;'(backend scoring)'!$Q$335,"",$H288+1),"")</f>
        <v/>
      </c>
      <c r="I289" s="233" t="str">
        <f>_xlfn.XLOOKUP($H289,'(backend scoring)'!$S$2:$S$333,'(backend scoring)'!$A$2:$A$333,"")</f>
        <v/>
      </c>
      <c r="J289" s="233" t="str">
        <f>IFERROR(VLOOKUP($I289,'Institution Evaluation'!$A$55:$E$346,2,0),IFERROR(VLOOKUP($I289,'Privacy Analyst Evaluation'!$A$46:$E$120,2,0),""))</f>
        <v/>
      </c>
      <c r="K289" s="233" t="str">
        <f>IFERROR(VLOOKUP($I289,'Institution Evaluation'!$A$55:$E$346,3,0),IFERROR(VLOOKUP($I289,'Privacy Analyst Evaluation'!$A$46:$E$120,3,0),""))&amp;""</f>
        <v/>
      </c>
      <c r="L289" s="233" t="str">
        <f>IFERROR(VLOOKUP($I289,'Institution Evaluation'!$A$55:$E$346,4,0),IFERROR(VLOOKUP($I289,'Privacy Analyst Evaluation'!$A$46:$E$120,4,0),""))&amp;""</f>
        <v/>
      </c>
      <c r="M289" s="233" t="str">
        <f>IFERROR(VLOOKUP($I289,'Institution Evaluation'!$A$55:$E$346,5,0),IFERROR(VLOOKUP($I289,'Privacy Analyst Evaluation'!$A$46:$E$120,5,0),""))&amp;""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2">
      <c r="A290" s="233" t="str">
        <f>IFERROR(IF($A289+1&gt;'(backend scoring)'!$T$335,"",$A289+1),"")</f>
        <v/>
      </c>
      <c r="B290" s="233" t="str">
        <f>_xlfn.XLOOKUP($A290,'(backend scoring)'!$V$2:$V$333,'(backend scoring)'!$A$2:$A$333,"")</f>
        <v/>
      </c>
      <c r="C290" s="233" t="str">
        <f>IFERROR(VLOOKUP($B290,'Institution Evaluation'!$A$55:$E$346,2,0),IFERROR(VLOOKUP($B290,'Privacy Analyst Evaluation'!$A$46:$E$120,2,0),""))&amp;""</f>
        <v/>
      </c>
      <c r="D290" s="233" t="str">
        <f>IFERROR(VLOOKUP($B290,'Institution Evaluation'!$A$55:$E$346,3,0),IFERROR(VLOOKUP($B290,'Privacy Analyst Evaluation'!$A$46:$E$120,3,0),""))&amp;""</f>
        <v/>
      </c>
      <c r="E290" s="233" t="str">
        <f>IFERROR(VLOOKUP($B290,'Institution Evaluation'!$A$55:$E$346,4,0),IFERROR(VLOOKUP($B290,'Privacy Analyst Evaluation'!$A$46:$E$120,4,0),""))&amp;""</f>
        <v/>
      </c>
      <c r="F290" s="233" t="str">
        <f>IFERROR(VLOOKUP($B290,'Institution Evaluation'!$A$55:$E$346,5,0),IFERROR(VLOOKUP($B290,'Privacy Analyst Evaluation'!$A$46:$E$120,5,0),""))&amp;""</f>
        <v/>
      </c>
      <c r="G290" s="234"/>
      <c r="H290" s="233" t="str">
        <f>IFERROR(IF($H289+1&gt;'(backend scoring)'!$Q$335,"",$H289+1),"")</f>
        <v/>
      </c>
      <c r="I290" s="233" t="str">
        <f>_xlfn.XLOOKUP($H290,'(backend scoring)'!$S$2:$S$333,'(backend scoring)'!$A$2:$A$333,"")</f>
        <v/>
      </c>
      <c r="J290" s="233" t="str">
        <f>IFERROR(VLOOKUP($I290,'Institution Evaluation'!$A$55:$E$346,2,0),IFERROR(VLOOKUP($I290,'Privacy Analyst Evaluation'!$A$46:$E$120,2,0),""))</f>
        <v/>
      </c>
      <c r="K290" s="233" t="str">
        <f>IFERROR(VLOOKUP($I290,'Institution Evaluation'!$A$55:$E$346,3,0),IFERROR(VLOOKUP($I290,'Privacy Analyst Evaluation'!$A$46:$E$120,3,0),""))&amp;""</f>
        <v/>
      </c>
      <c r="L290" s="233" t="str">
        <f>IFERROR(VLOOKUP($I290,'Institution Evaluation'!$A$55:$E$346,4,0),IFERROR(VLOOKUP($I290,'Privacy Analyst Evaluation'!$A$46:$E$120,4,0),""))&amp;""</f>
        <v/>
      </c>
      <c r="M290" s="233" t="str">
        <f>IFERROR(VLOOKUP($I290,'Institution Evaluation'!$A$55:$E$346,5,0),IFERROR(VLOOKUP($I290,'Privacy Analyst Evaluation'!$A$46:$E$120,5,0),""))&amp;""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2">
      <c r="A291" s="233" t="str">
        <f>IFERROR(IF($A290+1&gt;'(backend scoring)'!$T$335,"",$A290+1),"")</f>
        <v/>
      </c>
      <c r="B291" s="233" t="str">
        <f>_xlfn.XLOOKUP($A291,'(backend scoring)'!$V$2:$V$333,'(backend scoring)'!$A$2:$A$333,"")</f>
        <v/>
      </c>
      <c r="C291" s="233" t="str">
        <f>IFERROR(VLOOKUP($B291,'Institution Evaluation'!$A$55:$E$346,2,0),IFERROR(VLOOKUP($B291,'Privacy Analyst Evaluation'!$A$46:$E$120,2,0),""))&amp;""</f>
        <v/>
      </c>
      <c r="D291" s="233" t="str">
        <f>IFERROR(VLOOKUP($B291,'Institution Evaluation'!$A$55:$E$346,3,0),IFERROR(VLOOKUP($B291,'Privacy Analyst Evaluation'!$A$46:$E$120,3,0),""))&amp;""</f>
        <v/>
      </c>
      <c r="E291" s="233" t="str">
        <f>IFERROR(VLOOKUP($B291,'Institution Evaluation'!$A$55:$E$346,4,0),IFERROR(VLOOKUP($B291,'Privacy Analyst Evaluation'!$A$46:$E$120,4,0),""))&amp;""</f>
        <v/>
      </c>
      <c r="F291" s="233" t="str">
        <f>IFERROR(VLOOKUP($B291,'Institution Evaluation'!$A$55:$E$346,5,0),IFERROR(VLOOKUP($B291,'Privacy Analyst Evaluation'!$A$46:$E$120,5,0),""))&amp;""</f>
        <v/>
      </c>
      <c r="G291" s="234"/>
      <c r="H291" s="233" t="str">
        <f>IFERROR(IF($H290+1&gt;'(backend scoring)'!$Q$335,"",$H290+1),"")</f>
        <v/>
      </c>
      <c r="I291" s="233" t="str">
        <f>_xlfn.XLOOKUP($H291,'(backend scoring)'!$S$2:$S$333,'(backend scoring)'!$A$2:$A$333,"")</f>
        <v/>
      </c>
      <c r="J291" s="233" t="str">
        <f>IFERROR(VLOOKUP($I291,'Institution Evaluation'!$A$55:$E$346,2,0),IFERROR(VLOOKUP($I291,'Privacy Analyst Evaluation'!$A$46:$E$120,2,0),""))</f>
        <v/>
      </c>
      <c r="K291" s="233" t="str">
        <f>IFERROR(VLOOKUP($I291,'Institution Evaluation'!$A$55:$E$346,3,0),IFERROR(VLOOKUP($I291,'Privacy Analyst Evaluation'!$A$46:$E$120,3,0),""))&amp;""</f>
        <v/>
      </c>
      <c r="L291" s="233" t="str">
        <f>IFERROR(VLOOKUP($I291,'Institution Evaluation'!$A$55:$E$346,4,0),IFERROR(VLOOKUP($I291,'Privacy Analyst Evaluation'!$A$46:$E$120,4,0),""))&amp;""</f>
        <v/>
      </c>
      <c r="M291" s="233" t="str">
        <f>IFERROR(VLOOKUP($I291,'Institution Evaluation'!$A$55:$E$346,5,0),IFERROR(VLOOKUP($I291,'Privacy Analyst Evaluation'!$A$46:$E$120,5,0),""))&amp;""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2">
      <c r="A292" s="233" t="str">
        <f>IFERROR(IF($A291+1&gt;'(backend scoring)'!$T$335,"",$A291+1),"")</f>
        <v/>
      </c>
      <c r="B292" s="233" t="str">
        <f>_xlfn.XLOOKUP($A292,'(backend scoring)'!$V$2:$V$333,'(backend scoring)'!$A$2:$A$333,"")</f>
        <v/>
      </c>
      <c r="C292" s="233" t="str">
        <f>IFERROR(VLOOKUP($B292,'Institution Evaluation'!$A$55:$E$346,2,0),IFERROR(VLOOKUP($B292,'Privacy Analyst Evaluation'!$A$46:$E$120,2,0),""))&amp;""</f>
        <v/>
      </c>
      <c r="D292" s="233" t="str">
        <f>IFERROR(VLOOKUP($B292,'Institution Evaluation'!$A$55:$E$346,3,0),IFERROR(VLOOKUP($B292,'Privacy Analyst Evaluation'!$A$46:$E$120,3,0),""))&amp;""</f>
        <v/>
      </c>
      <c r="E292" s="233" t="str">
        <f>IFERROR(VLOOKUP($B292,'Institution Evaluation'!$A$55:$E$346,4,0),IFERROR(VLOOKUP($B292,'Privacy Analyst Evaluation'!$A$46:$E$120,4,0),""))&amp;""</f>
        <v/>
      </c>
      <c r="F292" s="233" t="str">
        <f>IFERROR(VLOOKUP($B292,'Institution Evaluation'!$A$55:$E$346,5,0),IFERROR(VLOOKUP($B292,'Privacy Analyst Evaluation'!$A$46:$E$120,5,0),""))&amp;""</f>
        <v/>
      </c>
      <c r="G292" s="234"/>
      <c r="H292" s="233" t="str">
        <f>IFERROR(IF($H291+1&gt;'(backend scoring)'!$Q$335,"",$H291+1),"")</f>
        <v/>
      </c>
      <c r="I292" s="233" t="str">
        <f>_xlfn.XLOOKUP($H292,'(backend scoring)'!$S$2:$S$333,'(backend scoring)'!$A$2:$A$333,"")</f>
        <v/>
      </c>
      <c r="J292" s="233" t="str">
        <f>IFERROR(VLOOKUP($I292,'Institution Evaluation'!$A$55:$E$346,2,0),IFERROR(VLOOKUP($I292,'Privacy Analyst Evaluation'!$A$46:$E$120,2,0),""))</f>
        <v/>
      </c>
      <c r="K292" s="233" t="str">
        <f>IFERROR(VLOOKUP($I292,'Institution Evaluation'!$A$55:$E$346,3,0),IFERROR(VLOOKUP($I292,'Privacy Analyst Evaluation'!$A$46:$E$120,3,0),""))&amp;""</f>
        <v/>
      </c>
      <c r="L292" s="233" t="str">
        <f>IFERROR(VLOOKUP($I292,'Institution Evaluation'!$A$55:$E$346,4,0),IFERROR(VLOOKUP($I292,'Privacy Analyst Evaluation'!$A$46:$E$120,4,0),""))&amp;""</f>
        <v/>
      </c>
      <c r="M292" s="233" t="str">
        <f>IFERROR(VLOOKUP($I292,'Institution Evaluation'!$A$55:$E$346,5,0),IFERROR(VLOOKUP($I292,'Privacy Analyst Evaluation'!$A$46:$E$120,5,0),""))&amp;""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2">
      <c r="A293" s="233" t="str">
        <f>IFERROR(IF($A292+1&gt;'(backend scoring)'!$T$335,"",$A292+1),"")</f>
        <v/>
      </c>
      <c r="B293" s="233" t="str">
        <f>_xlfn.XLOOKUP($A293,'(backend scoring)'!$V$2:$V$333,'(backend scoring)'!$A$2:$A$333,"")</f>
        <v/>
      </c>
      <c r="C293" s="233" t="str">
        <f>IFERROR(VLOOKUP($B293,'Institution Evaluation'!$A$55:$E$346,2,0),IFERROR(VLOOKUP($B293,'Privacy Analyst Evaluation'!$A$46:$E$120,2,0),""))&amp;""</f>
        <v/>
      </c>
      <c r="D293" s="233" t="str">
        <f>IFERROR(VLOOKUP($B293,'Institution Evaluation'!$A$55:$E$346,3,0),IFERROR(VLOOKUP($B293,'Privacy Analyst Evaluation'!$A$46:$E$120,3,0),""))&amp;""</f>
        <v/>
      </c>
      <c r="E293" s="233" t="str">
        <f>IFERROR(VLOOKUP($B293,'Institution Evaluation'!$A$55:$E$346,4,0),IFERROR(VLOOKUP($B293,'Privacy Analyst Evaluation'!$A$46:$E$120,4,0),""))&amp;""</f>
        <v/>
      </c>
      <c r="F293" s="233" t="str">
        <f>IFERROR(VLOOKUP($B293,'Institution Evaluation'!$A$55:$E$346,5,0),IFERROR(VLOOKUP($B293,'Privacy Analyst Evaluation'!$A$46:$E$120,5,0),""))&amp;""</f>
        <v/>
      </c>
      <c r="G293" s="234"/>
      <c r="H293" s="233" t="str">
        <f>IFERROR(IF($H292+1&gt;'(backend scoring)'!$Q$335,"",$H292+1),"")</f>
        <v/>
      </c>
      <c r="I293" s="233" t="str">
        <f>_xlfn.XLOOKUP($H293,'(backend scoring)'!$S$2:$S$333,'(backend scoring)'!$A$2:$A$333,"")</f>
        <v/>
      </c>
      <c r="J293" s="233" t="str">
        <f>IFERROR(VLOOKUP($I293,'Institution Evaluation'!$A$55:$E$346,2,0),IFERROR(VLOOKUP($I293,'Privacy Analyst Evaluation'!$A$46:$E$120,2,0),""))</f>
        <v/>
      </c>
      <c r="K293" s="233" t="str">
        <f>IFERROR(VLOOKUP($I293,'Institution Evaluation'!$A$55:$E$346,3,0),IFERROR(VLOOKUP($I293,'Privacy Analyst Evaluation'!$A$46:$E$120,3,0),""))&amp;""</f>
        <v/>
      </c>
      <c r="L293" s="233" t="str">
        <f>IFERROR(VLOOKUP($I293,'Institution Evaluation'!$A$55:$E$346,4,0),IFERROR(VLOOKUP($I293,'Privacy Analyst Evaluation'!$A$46:$E$120,4,0),""))&amp;""</f>
        <v/>
      </c>
      <c r="M293" s="233" t="str">
        <f>IFERROR(VLOOKUP($I293,'Institution Evaluation'!$A$55:$E$346,5,0),IFERROR(VLOOKUP($I293,'Privacy Analyst Evaluation'!$A$46:$E$120,5,0),""))&amp;""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2">
      <c r="A294" s="233" t="str">
        <f>IFERROR(IF($A293+1&gt;'(backend scoring)'!$T$335,"",$A293+1),"")</f>
        <v/>
      </c>
      <c r="B294" s="233" t="str">
        <f>_xlfn.XLOOKUP($A294,'(backend scoring)'!$V$2:$V$333,'(backend scoring)'!$A$2:$A$333,"")</f>
        <v/>
      </c>
      <c r="C294" s="233" t="str">
        <f>IFERROR(VLOOKUP($B294,'Institution Evaluation'!$A$55:$E$346,2,0),IFERROR(VLOOKUP($B294,'Privacy Analyst Evaluation'!$A$46:$E$120,2,0),""))&amp;""</f>
        <v/>
      </c>
      <c r="D294" s="233" t="str">
        <f>IFERROR(VLOOKUP($B294,'Institution Evaluation'!$A$55:$E$346,3,0),IFERROR(VLOOKUP($B294,'Privacy Analyst Evaluation'!$A$46:$E$120,3,0),""))&amp;""</f>
        <v/>
      </c>
      <c r="E294" s="233" t="str">
        <f>IFERROR(VLOOKUP($B294,'Institution Evaluation'!$A$55:$E$346,4,0),IFERROR(VLOOKUP($B294,'Privacy Analyst Evaluation'!$A$46:$E$120,4,0),""))&amp;""</f>
        <v/>
      </c>
      <c r="F294" s="233" t="str">
        <f>IFERROR(VLOOKUP($B294,'Institution Evaluation'!$A$55:$E$346,5,0),IFERROR(VLOOKUP($B294,'Privacy Analyst Evaluation'!$A$46:$E$120,5,0),""))&amp;""</f>
        <v/>
      </c>
      <c r="G294" s="234"/>
      <c r="H294" s="233" t="str">
        <f>IFERROR(IF($H293+1&gt;'(backend scoring)'!$Q$335,"",$H293+1),"")</f>
        <v/>
      </c>
      <c r="I294" s="233" t="str">
        <f>_xlfn.XLOOKUP($H294,'(backend scoring)'!$S$2:$S$333,'(backend scoring)'!$A$2:$A$333,"")</f>
        <v/>
      </c>
      <c r="J294" s="233" t="str">
        <f>IFERROR(VLOOKUP($I294,'Institution Evaluation'!$A$55:$E$346,2,0),IFERROR(VLOOKUP($I294,'Privacy Analyst Evaluation'!$A$46:$E$120,2,0),""))</f>
        <v/>
      </c>
      <c r="K294" s="233" t="str">
        <f>IFERROR(VLOOKUP($I294,'Institution Evaluation'!$A$55:$E$346,3,0),IFERROR(VLOOKUP($I294,'Privacy Analyst Evaluation'!$A$46:$E$120,3,0),""))&amp;""</f>
        <v/>
      </c>
      <c r="L294" s="233" t="str">
        <f>IFERROR(VLOOKUP($I294,'Institution Evaluation'!$A$55:$E$346,4,0),IFERROR(VLOOKUP($I294,'Privacy Analyst Evaluation'!$A$46:$E$120,4,0),""))&amp;""</f>
        <v/>
      </c>
      <c r="M294" s="233" t="str">
        <f>IFERROR(VLOOKUP($I294,'Institution Evaluation'!$A$55:$E$346,5,0),IFERROR(VLOOKUP($I294,'Privacy Analyst Evaluation'!$A$46:$E$120,5,0),""))&amp;""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2">
      <c r="A295" s="233" t="str">
        <f>IFERROR(IF($A294+1&gt;'(backend scoring)'!$T$335,"",$A294+1),"")</f>
        <v/>
      </c>
      <c r="B295" s="233" t="str">
        <f>_xlfn.XLOOKUP($A295,'(backend scoring)'!$V$2:$V$333,'(backend scoring)'!$A$2:$A$333,"")</f>
        <v/>
      </c>
      <c r="C295" s="233" t="str">
        <f>IFERROR(VLOOKUP($B295,'Institution Evaluation'!$A$55:$E$346,2,0),IFERROR(VLOOKUP($B295,'Privacy Analyst Evaluation'!$A$46:$E$120,2,0),""))&amp;""</f>
        <v/>
      </c>
      <c r="D295" s="233" t="str">
        <f>IFERROR(VLOOKUP($B295,'Institution Evaluation'!$A$55:$E$346,3,0),IFERROR(VLOOKUP($B295,'Privacy Analyst Evaluation'!$A$46:$E$120,3,0),""))&amp;""</f>
        <v/>
      </c>
      <c r="E295" s="233" t="str">
        <f>IFERROR(VLOOKUP($B295,'Institution Evaluation'!$A$55:$E$346,4,0),IFERROR(VLOOKUP($B295,'Privacy Analyst Evaluation'!$A$46:$E$120,4,0),""))&amp;""</f>
        <v/>
      </c>
      <c r="F295" s="233" t="str">
        <f>IFERROR(VLOOKUP($B295,'Institution Evaluation'!$A$55:$E$346,5,0),IFERROR(VLOOKUP($B295,'Privacy Analyst Evaluation'!$A$46:$E$120,5,0),""))&amp;""</f>
        <v/>
      </c>
      <c r="G295" s="234"/>
      <c r="H295" s="233" t="str">
        <f>IFERROR(IF($H294+1&gt;'(backend scoring)'!$Q$335,"",$H294+1),"")</f>
        <v/>
      </c>
      <c r="I295" s="233" t="str">
        <f>_xlfn.XLOOKUP($H295,'(backend scoring)'!$S$2:$S$333,'(backend scoring)'!$A$2:$A$333,"")</f>
        <v/>
      </c>
      <c r="J295" s="233" t="str">
        <f>IFERROR(VLOOKUP($I295,'Institution Evaluation'!$A$55:$E$346,2,0),IFERROR(VLOOKUP($I295,'Privacy Analyst Evaluation'!$A$46:$E$120,2,0),""))</f>
        <v/>
      </c>
      <c r="K295" s="233" t="str">
        <f>IFERROR(VLOOKUP($I295,'Institution Evaluation'!$A$55:$E$346,3,0),IFERROR(VLOOKUP($I295,'Privacy Analyst Evaluation'!$A$46:$E$120,3,0),""))&amp;""</f>
        <v/>
      </c>
      <c r="L295" s="233" t="str">
        <f>IFERROR(VLOOKUP($I295,'Institution Evaluation'!$A$55:$E$346,4,0),IFERROR(VLOOKUP($I295,'Privacy Analyst Evaluation'!$A$46:$E$120,4,0),""))&amp;""</f>
        <v/>
      </c>
      <c r="M295" s="233" t="str">
        <f>IFERROR(VLOOKUP($I295,'Institution Evaluation'!$A$55:$E$346,5,0),IFERROR(VLOOKUP($I295,'Privacy Analyst Evaluation'!$A$46:$E$120,5,0),""))&amp;""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2">
      <c r="A296" s="233" t="str">
        <f>IFERROR(IF($A295+1&gt;'(backend scoring)'!$T$335,"",$A295+1),"")</f>
        <v/>
      </c>
      <c r="B296" s="233" t="str">
        <f>_xlfn.XLOOKUP($A296,'(backend scoring)'!$V$2:$V$333,'(backend scoring)'!$A$2:$A$333,"")</f>
        <v/>
      </c>
      <c r="C296" s="233" t="str">
        <f>IFERROR(VLOOKUP($B296,'Institution Evaluation'!$A$55:$E$346,2,0),IFERROR(VLOOKUP($B296,'Privacy Analyst Evaluation'!$A$46:$E$120,2,0),""))&amp;""</f>
        <v/>
      </c>
      <c r="D296" s="233" t="str">
        <f>IFERROR(VLOOKUP($B296,'Institution Evaluation'!$A$55:$E$346,3,0),IFERROR(VLOOKUP($B296,'Privacy Analyst Evaluation'!$A$46:$E$120,3,0),""))&amp;""</f>
        <v/>
      </c>
      <c r="E296" s="233" t="str">
        <f>IFERROR(VLOOKUP($B296,'Institution Evaluation'!$A$55:$E$346,4,0),IFERROR(VLOOKUP($B296,'Privacy Analyst Evaluation'!$A$46:$E$120,4,0),""))&amp;""</f>
        <v/>
      </c>
      <c r="F296" s="233" t="str">
        <f>IFERROR(VLOOKUP($B296,'Institution Evaluation'!$A$55:$E$346,5,0),IFERROR(VLOOKUP($B296,'Privacy Analyst Evaluation'!$A$46:$E$120,5,0),""))&amp;""</f>
        <v/>
      </c>
      <c r="G296" s="234"/>
      <c r="H296" s="233" t="str">
        <f>IFERROR(IF($H295+1&gt;'(backend scoring)'!$Q$335,"",$H295+1),"")</f>
        <v/>
      </c>
      <c r="I296" s="233" t="str">
        <f>_xlfn.XLOOKUP($H296,'(backend scoring)'!$S$2:$S$333,'(backend scoring)'!$A$2:$A$333,"")</f>
        <v/>
      </c>
      <c r="J296" s="233" t="str">
        <f>IFERROR(VLOOKUP($I296,'Institution Evaluation'!$A$55:$E$346,2,0),IFERROR(VLOOKUP($I296,'Privacy Analyst Evaluation'!$A$46:$E$120,2,0),""))</f>
        <v/>
      </c>
      <c r="K296" s="233" t="str">
        <f>IFERROR(VLOOKUP($I296,'Institution Evaluation'!$A$55:$E$346,3,0),IFERROR(VLOOKUP($I296,'Privacy Analyst Evaluation'!$A$46:$E$120,3,0),""))&amp;""</f>
        <v/>
      </c>
      <c r="L296" s="233" t="str">
        <f>IFERROR(VLOOKUP($I296,'Institution Evaluation'!$A$55:$E$346,4,0),IFERROR(VLOOKUP($I296,'Privacy Analyst Evaluation'!$A$46:$E$120,4,0),""))&amp;""</f>
        <v/>
      </c>
      <c r="M296" s="233" t="str">
        <f>IFERROR(VLOOKUP($I296,'Institution Evaluation'!$A$55:$E$346,5,0),IFERROR(VLOOKUP($I296,'Privacy Analyst Evaluation'!$A$46:$E$120,5,0),""))&amp;""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2">
      <c r="A297" s="233" t="str">
        <f>IFERROR(IF($A296+1&gt;'(backend scoring)'!$T$335,"",$A296+1),"")</f>
        <v/>
      </c>
      <c r="B297" s="233" t="str">
        <f>_xlfn.XLOOKUP($A297,'(backend scoring)'!$V$2:$V$333,'(backend scoring)'!$A$2:$A$333,"")</f>
        <v/>
      </c>
      <c r="C297" s="233" t="str">
        <f>IFERROR(VLOOKUP($B297,'Institution Evaluation'!$A$55:$E$346,2,0),IFERROR(VLOOKUP($B297,'Privacy Analyst Evaluation'!$A$46:$E$120,2,0),""))&amp;""</f>
        <v/>
      </c>
      <c r="D297" s="233" t="str">
        <f>IFERROR(VLOOKUP($B297,'Institution Evaluation'!$A$55:$E$346,3,0),IFERROR(VLOOKUP($B297,'Privacy Analyst Evaluation'!$A$46:$E$120,3,0),""))&amp;""</f>
        <v/>
      </c>
      <c r="E297" s="233" t="str">
        <f>IFERROR(VLOOKUP($B297,'Institution Evaluation'!$A$55:$E$346,4,0),IFERROR(VLOOKUP($B297,'Privacy Analyst Evaluation'!$A$46:$E$120,4,0),""))&amp;""</f>
        <v/>
      </c>
      <c r="F297" s="233" t="str">
        <f>IFERROR(VLOOKUP($B297,'Institution Evaluation'!$A$55:$E$346,5,0),IFERROR(VLOOKUP($B297,'Privacy Analyst Evaluation'!$A$46:$E$120,5,0),""))&amp;""</f>
        <v/>
      </c>
      <c r="G297" s="234"/>
      <c r="H297" s="233" t="str">
        <f>IFERROR(IF($H296+1&gt;'(backend scoring)'!$Q$335,"",$H296+1),"")</f>
        <v/>
      </c>
      <c r="I297" s="233" t="str">
        <f>_xlfn.XLOOKUP($H297,'(backend scoring)'!$S$2:$S$333,'(backend scoring)'!$A$2:$A$333,"")</f>
        <v/>
      </c>
      <c r="J297" s="233" t="str">
        <f>IFERROR(VLOOKUP($I297,'Institution Evaluation'!$A$55:$E$346,2,0),IFERROR(VLOOKUP($I297,'Privacy Analyst Evaluation'!$A$46:$E$120,2,0),""))</f>
        <v/>
      </c>
      <c r="K297" s="233" t="str">
        <f>IFERROR(VLOOKUP($I297,'Institution Evaluation'!$A$55:$E$346,3,0),IFERROR(VLOOKUP($I297,'Privacy Analyst Evaluation'!$A$46:$E$120,3,0),""))&amp;""</f>
        <v/>
      </c>
      <c r="L297" s="233" t="str">
        <f>IFERROR(VLOOKUP($I297,'Institution Evaluation'!$A$55:$E$346,4,0),IFERROR(VLOOKUP($I297,'Privacy Analyst Evaluation'!$A$46:$E$120,4,0),""))&amp;""</f>
        <v/>
      </c>
      <c r="M297" s="233" t="str">
        <f>IFERROR(VLOOKUP($I297,'Institution Evaluation'!$A$55:$E$346,5,0),IFERROR(VLOOKUP($I297,'Privacy Analyst Evaluation'!$A$46:$E$120,5,0),""))&amp;""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2">
      <c r="A298" s="233" t="str">
        <f>IFERROR(IF($A297+1&gt;'(backend scoring)'!$T$335,"",$A297+1),"")</f>
        <v/>
      </c>
      <c r="B298" s="233" t="str">
        <f>_xlfn.XLOOKUP($A298,'(backend scoring)'!$V$2:$V$333,'(backend scoring)'!$A$2:$A$333,"")</f>
        <v/>
      </c>
      <c r="C298" s="233" t="str">
        <f>IFERROR(VLOOKUP($B298,'Institution Evaluation'!$A$55:$E$346,2,0),IFERROR(VLOOKUP($B298,'Privacy Analyst Evaluation'!$A$46:$E$120,2,0),""))&amp;""</f>
        <v/>
      </c>
      <c r="D298" s="233" t="str">
        <f>IFERROR(VLOOKUP($B298,'Institution Evaluation'!$A$55:$E$346,3,0),IFERROR(VLOOKUP($B298,'Privacy Analyst Evaluation'!$A$46:$E$120,3,0),""))&amp;""</f>
        <v/>
      </c>
      <c r="E298" s="233" t="str">
        <f>IFERROR(VLOOKUP($B298,'Institution Evaluation'!$A$55:$E$346,4,0),IFERROR(VLOOKUP($B298,'Privacy Analyst Evaluation'!$A$46:$E$120,4,0),""))&amp;""</f>
        <v/>
      </c>
      <c r="F298" s="233" t="str">
        <f>IFERROR(VLOOKUP($B298,'Institution Evaluation'!$A$55:$E$346,5,0),IFERROR(VLOOKUP($B298,'Privacy Analyst Evaluation'!$A$46:$E$120,5,0),""))&amp;""</f>
        <v/>
      </c>
      <c r="G298" s="234"/>
      <c r="H298" s="233" t="str">
        <f>IFERROR(IF($H297+1&gt;'(backend scoring)'!$Q$335,"",$H297+1),"")</f>
        <v/>
      </c>
      <c r="I298" s="233" t="str">
        <f>_xlfn.XLOOKUP($H298,'(backend scoring)'!$S$2:$S$333,'(backend scoring)'!$A$2:$A$333,"")</f>
        <v/>
      </c>
      <c r="J298" s="233" t="str">
        <f>IFERROR(VLOOKUP($I298,'Institution Evaluation'!$A$55:$E$346,2,0),IFERROR(VLOOKUP($I298,'Privacy Analyst Evaluation'!$A$46:$E$120,2,0),""))</f>
        <v/>
      </c>
      <c r="K298" s="233" t="str">
        <f>IFERROR(VLOOKUP($I298,'Institution Evaluation'!$A$55:$E$346,3,0),IFERROR(VLOOKUP($I298,'Privacy Analyst Evaluation'!$A$46:$E$120,3,0),""))&amp;""</f>
        <v/>
      </c>
      <c r="L298" s="233" t="str">
        <f>IFERROR(VLOOKUP($I298,'Institution Evaluation'!$A$55:$E$346,4,0),IFERROR(VLOOKUP($I298,'Privacy Analyst Evaluation'!$A$46:$E$120,4,0),""))&amp;""</f>
        <v/>
      </c>
      <c r="M298" s="233" t="str">
        <f>IFERROR(VLOOKUP($I298,'Institution Evaluation'!$A$55:$E$346,5,0),IFERROR(VLOOKUP($I298,'Privacy Analyst Evaluation'!$A$46:$E$120,5,0),""))&amp;""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2">
      <c r="A299" s="233" t="str">
        <f>IFERROR(IF($A298+1&gt;'(backend scoring)'!$T$335,"",$A298+1),"")</f>
        <v/>
      </c>
      <c r="B299" s="233" t="str">
        <f>_xlfn.XLOOKUP($A299,'(backend scoring)'!$V$2:$V$333,'(backend scoring)'!$A$2:$A$333,"")</f>
        <v/>
      </c>
      <c r="C299" s="233" t="str">
        <f>IFERROR(VLOOKUP($B299,'Institution Evaluation'!$A$55:$E$346,2,0),IFERROR(VLOOKUP($B299,'Privacy Analyst Evaluation'!$A$46:$E$120,2,0),""))&amp;""</f>
        <v/>
      </c>
      <c r="D299" s="233" t="str">
        <f>IFERROR(VLOOKUP($B299,'Institution Evaluation'!$A$55:$E$346,3,0),IFERROR(VLOOKUP($B299,'Privacy Analyst Evaluation'!$A$46:$E$120,3,0),""))&amp;""</f>
        <v/>
      </c>
      <c r="E299" s="233" t="str">
        <f>IFERROR(VLOOKUP($B299,'Institution Evaluation'!$A$55:$E$346,4,0),IFERROR(VLOOKUP($B299,'Privacy Analyst Evaluation'!$A$46:$E$120,4,0),""))&amp;""</f>
        <v/>
      </c>
      <c r="F299" s="233" t="str">
        <f>IFERROR(VLOOKUP($B299,'Institution Evaluation'!$A$55:$E$346,5,0),IFERROR(VLOOKUP($B299,'Privacy Analyst Evaluation'!$A$46:$E$120,5,0),""))&amp;""</f>
        <v/>
      </c>
      <c r="G299" s="234"/>
      <c r="H299" s="233" t="str">
        <f>IFERROR(IF($H298+1&gt;'(backend scoring)'!$Q$335,"",$H298+1),"")</f>
        <v/>
      </c>
      <c r="I299" s="233" t="str">
        <f>_xlfn.XLOOKUP($H299,'(backend scoring)'!$S$2:$S$333,'(backend scoring)'!$A$2:$A$333,"")</f>
        <v/>
      </c>
      <c r="J299" s="233" t="str">
        <f>IFERROR(VLOOKUP($I299,'Institution Evaluation'!$A$55:$E$346,2,0),IFERROR(VLOOKUP($I299,'Privacy Analyst Evaluation'!$A$46:$E$120,2,0),""))</f>
        <v/>
      </c>
      <c r="K299" s="233" t="str">
        <f>IFERROR(VLOOKUP($I299,'Institution Evaluation'!$A$55:$E$346,3,0),IFERROR(VLOOKUP($I299,'Privacy Analyst Evaluation'!$A$46:$E$120,3,0),""))&amp;""</f>
        <v/>
      </c>
      <c r="L299" s="233" t="str">
        <f>IFERROR(VLOOKUP($I299,'Institution Evaluation'!$A$55:$E$346,4,0),IFERROR(VLOOKUP($I299,'Privacy Analyst Evaluation'!$A$46:$E$120,4,0),""))&amp;""</f>
        <v/>
      </c>
      <c r="M299" s="233" t="str">
        <f>IFERROR(VLOOKUP($I299,'Institution Evaluation'!$A$55:$E$346,5,0),IFERROR(VLOOKUP($I299,'Privacy Analyst Evaluation'!$A$46:$E$120,5,0),""))&amp;""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2">
      <c r="A300" s="233" t="str">
        <f>IFERROR(IF($A299+1&gt;'(backend scoring)'!$T$335,"",$A299+1),"")</f>
        <v/>
      </c>
      <c r="B300" s="233" t="str">
        <f>_xlfn.XLOOKUP($A300,'(backend scoring)'!$V$2:$V$333,'(backend scoring)'!$A$2:$A$333,"")</f>
        <v/>
      </c>
      <c r="C300" s="233" t="str">
        <f>IFERROR(VLOOKUP($B300,'Institution Evaluation'!$A$55:$E$346,2,0),IFERROR(VLOOKUP($B300,'Privacy Analyst Evaluation'!$A$46:$E$120,2,0),""))&amp;""</f>
        <v/>
      </c>
      <c r="D300" s="233" t="str">
        <f>IFERROR(VLOOKUP($B300,'Institution Evaluation'!$A$55:$E$346,3,0),IFERROR(VLOOKUP($B300,'Privacy Analyst Evaluation'!$A$46:$E$120,3,0),""))&amp;""</f>
        <v/>
      </c>
      <c r="E300" s="233" t="str">
        <f>IFERROR(VLOOKUP($B300,'Institution Evaluation'!$A$55:$E$346,4,0),IFERROR(VLOOKUP($B300,'Privacy Analyst Evaluation'!$A$46:$E$120,4,0),""))&amp;""</f>
        <v/>
      </c>
      <c r="F300" s="233" t="str">
        <f>IFERROR(VLOOKUP($B300,'Institution Evaluation'!$A$55:$E$346,5,0),IFERROR(VLOOKUP($B300,'Privacy Analyst Evaluation'!$A$46:$E$120,5,0),""))&amp;""</f>
        <v/>
      </c>
      <c r="G300" s="234"/>
      <c r="H300" s="233" t="str">
        <f>IFERROR(IF($H299+1&gt;'(backend scoring)'!$Q$335,"",$H299+1),"")</f>
        <v/>
      </c>
      <c r="I300" s="233" t="str">
        <f>_xlfn.XLOOKUP($H300,'(backend scoring)'!$S$2:$S$333,'(backend scoring)'!$A$2:$A$333,"")</f>
        <v/>
      </c>
      <c r="J300" s="233" t="str">
        <f>IFERROR(VLOOKUP($I300,'Institution Evaluation'!$A$55:$E$346,2,0),IFERROR(VLOOKUP($I300,'Privacy Analyst Evaluation'!$A$46:$E$120,2,0),""))</f>
        <v/>
      </c>
      <c r="K300" s="233" t="str">
        <f>IFERROR(VLOOKUP($I300,'Institution Evaluation'!$A$55:$E$346,3,0),IFERROR(VLOOKUP($I300,'Privacy Analyst Evaluation'!$A$46:$E$120,3,0),""))&amp;""</f>
        <v/>
      </c>
      <c r="L300" s="233" t="str">
        <f>IFERROR(VLOOKUP($I300,'Institution Evaluation'!$A$55:$E$346,4,0),IFERROR(VLOOKUP($I300,'Privacy Analyst Evaluation'!$A$46:$E$120,4,0),""))&amp;""</f>
        <v/>
      </c>
      <c r="M300" s="233" t="str">
        <f>IFERROR(VLOOKUP($I300,'Institution Evaluation'!$A$55:$E$346,5,0),IFERROR(VLOOKUP($I300,'Privacy Analyst Evaluation'!$A$46:$E$120,5,0),""))&amp;""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2">
      <c r="A301" s="233" t="str">
        <f>IFERROR(IF($A300+1&gt;'(backend scoring)'!$T$335,"",$A300+1),"")</f>
        <v/>
      </c>
      <c r="B301" s="233" t="str">
        <f>_xlfn.XLOOKUP($A301,'(backend scoring)'!$V$2:$V$333,'(backend scoring)'!$A$2:$A$333,"")</f>
        <v/>
      </c>
      <c r="C301" s="233" t="str">
        <f>IFERROR(VLOOKUP($B301,'Institution Evaluation'!$A$55:$E$346,2,0),IFERROR(VLOOKUP($B301,'Privacy Analyst Evaluation'!$A$46:$E$120,2,0),""))&amp;""</f>
        <v/>
      </c>
      <c r="D301" s="233" t="str">
        <f>IFERROR(VLOOKUP($B301,'Institution Evaluation'!$A$55:$E$346,3,0),IFERROR(VLOOKUP($B301,'Privacy Analyst Evaluation'!$A$46:$E$120,3,0),""))&amp;""</f>
        <v/>
      </c>
      <c r="E301" s="233" t="str">
        <f>IFERROR(VLOOKUP($B301,'Institution Evaluation'!$A$55:$E$346,4,0),IFERROR(VLOOKUP($B301,'Privacy Analyst Evaluation'!$A$46:$E$120,4,0),""))&amp;""</f>
        <v/>
      </c>
      <c r="F301" s="233" t="str">
        <f>IFERROR(VLOOKUP($B301,'Institution Evaluation'!$A$55:$E$346,5,0),IFERROR(VLOOKUP($B301,'Privacy Analyst Evaluation'!$A$46:$E$120,5,0),""))&amp;""</f>
        <v/>
      </c>
      <c r="G301" s="234"/>
      <c r="H301" s="233" t="str">
        <f>IFERROR(IF($H300+1&gt;'(backend scoring)'!$Q$335,"",$H300+1),"")</f>
        <v/>
      </c>
      <c r="I301" s="233" t="str">
        <f>_xlfn.XLOOKUP($H301,'(backend scoring)'!$S$2:$S$333,'(backend scoring)'!$A$2:$A$333,"")</f>
        <v/>
      </c>
      <c r="J301" s="233" t="str">
        <f>IFERROR(VLOOKUP($I301,'Institution Evaluation'!$A$55:$E$346,2,0),IFERROR(VLOOKUP($I301,'Privacy Analyst Evaluation'!$A$46:$E$120,2,0),""))</f>
        <v/>
      </c>
      <c r="K301" s="233" t="str">
        <f>IFERROR(VLOOKUP($I301,'Institution Evaluation'!$A$55:$E$346,3,0),IFERROR(VLOOKUP($I301,'Privacy Analyst Evaluation'!$A$46:$E$120,3,0),""))&amp;""</f>
        <v/>
      </c>
      <c r="L301" s="233" t="str">
        <f>IFERROR(VLOOKUP($I301,'Institution Evaluation'!$A$55:$E$346,4,0),IFERROR(VLOOKUP($I301,'Privacy Analyst Evaluation'!$A$46:$E$120,4,0),""))&amp;""</f>
        <v/>
      </c>
      <c r="M301" s="233" t="str">
        <f>IFERROR(VLOOKUP($I301,'Institution Evaluation'!$A$55:$E$346,5,0),IFERROR(VLOOKUP($I301,'Privacy Analyst Evaluation'!$A$46:$E$120,5,0),""))&amp;""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2">
      <c r="A302" s="233" t="str">
        <f>IFERROR(IF($A301+1&gt;'(backend scoring)'!$T$335,"",$A301+1),"")</f>
        <v/>
      </c>
      <c r="B302" s="233" t="str">
        <f>_xlfn.XLOOKUP($A302,'(backend scoring)'!$V$2:$V$333,'(backend scoring)'!$A$2:$A$333,"")</f>
        <v/>
      </c>
      <c r="C302" s="233" t="str">
        <f>IFERROR(VLOOKUP($B302,'Institution Evaluation'!$A$55:$E$346,2,0),IFERROR(VLOOKUP($B302,'Privacy Analyst Evaluation'!$A$46:$E$120,2,0),""))&amp;""</f>
        <v/>
      </c>
      <c r="D302" s="233" t="str">
        <f>IFERROR(VLOOKUP($B302,'Institution Evaluation'!$A$55:$E$346,3,0),IFERROR(VLOOKUP($B302,'Privacy Analyst Evaluation'!$A$46:$E$120,3,0),""))&amp;""</f>
        <v/>
      </c>
      <c r="E302" s="233" t="str">
        <f>IFERROR(VLOOKUP($B302,'Institution Evaluation'!$A$55:$E$346,4,0),IFERROR(VLOOKUP($B302,'Privacy Analyst Evaluation'!$A$46:$E$120,4,0),""))&amp;""</f>
        <v/>
      </c>
      <c r="F302" s="233" t="str">
        <f>IFERROR(VLOOKUP($B302,'Institution Evaluation'!$A$55:$E$346,5,0),IFERROR(VLOOKUP($B302,'Privacy Analyst Evaluation'!$A$46:$E$120,5,0),""))&amp;""</f>
        <v/>
      </c>
      <c r="G302" s="234"/>
      <c r="H302" s="233" t="str">
        <f>IFERROR(IF($H301+1&gt;'(backend scoring)'!$Q$335,"",$H301+1),"")</f>
        <v/>
      </c>
      <c r="I302" s="233" t="str">
        <f>_xlfn.XLOOKUP($H302,'(backend scoring)'!$S$2:$S$333,'(backend scoring)'!$A$2:$A$333,"")</f>
        <v/>
      </c>
      <c r="J302" s="233" t="str">
        <f>IFERROR(VLOOKUP($I302,'Institution Evaluation'!$A$55:$E$346,2,0),IFERROR(VLOOKUP($I302,'Privacy Analyst Evaluation'!$A$46:$E$120,2,0),""))</f>
        <v/>
      </c>
      <c r="K302" s="233" t="str">
        <f>IFERROR(VLOOKUP($I302,'Institution Evaluation'!$A$55:$E$346,3,0),IFERROR(VLOOKUP($I302,'Privacy Analyst Evaluation'!$A$46:$E$120,3,0),""))&amp;""</f>
        <v/>
      </c>
      <c r="L302" s="233" t="str">
        <f>IFERROR(VLOOKUP($I302,'Institution Evaluation'!$A$55:$E$346,4,0),IFERROR(VLOOKUP($I302,'Privacy Analyst Evaluation'!$A$46:$E$120,4,0),""))&amp;""</f>
        <v/>
      </c>
      <c r="M302" s="233" t="str">
        <f>IFERROR(VLOOKUP($I302,'Institution Evaluation'!$A$55:$E$346,5,0),IFERROR(VLOOKUP($I302,'Privacy Analyst Evaluation'!$A$46:$E$120,5,0),""))&amp;""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2">
      <c r="A303" s="233" t="str">
        <f>IFERROR(IF($A302+1&gt;'(backend scoring)'!$T$335,"",$A302+1),"")</f>
        <v/>
      </c>
      <c r="B303" s="233" t="str">
        <f>_xlfn.XLOOKUP($A303,'(backend scoring)'!$V$2:$V$333,'(backend scoring)'!$A$2:$A$333,"")</f>
        <v/>
      </c>
      <c r="C303" s="233" t="str">
        <f>IFERROR(VLOOKUP($B303,'Institution Evaluation'!$A$55:$E$346,2,0),IFERROR(VLOOKUP($B303,'Privacy Analyst Evaluation'!$A$46:$E$120,2,0),""))&amp;""</f>
        <v/>
      </c>
      <c r="D303" s="233" t="str">
        <f>IFERROR(VLOOKUP($B303,'Institution Evaluation'!$A$55:$E$346,3,0),IFERROR(VLOOKUP($B303,'Privacy Analyst Evaluation'!$A$46:$E$120,3,0),""))&amp;""</f>
        <v/>
      </c>
      <c r="E303" s="233" t="str">
        <f>IFERROR(VLOOKUP($B303,'Institution Evaluation'!$A$55:$E$346,4,0),IFERROR(VLOOKUP($B303,'Privacy Analyst Evaluation'!$A$46:$E$120,4,0),""))&amp;""</f>
        <v/>
      </c>
      <c r="F303" s="233" t="str">
        <f>IFERROR(VLOOKUP($B303,'Institution Evaluation'!$A$55:$E$346,5,0),IFERROR(VLOOKUP($B303,'Privacy Analyst Evaluation'!$A$46:$E$120,5,0),""))&amp;""</f>
        <v/>
      </c>
      <c r="G303" s="234"/>
      <c r="H303" s="233" t="str">
        <f>IFERROR(IF($H302+1&gt;'(backend scoring)'!$Q$335,"",$H302+1),"")</f>
        <v/>
      </c>
      <c r="I303" s="233" t="str">
        <f>_xlfn.XLOOKUP($H303,'(backend scoring)'!$S$2:$S$333,'(backend scoring)'!$A$2:$A$333,"")</f>
        <v/>
      </c>
      <c r="J303" s="233" t="str">
        <f>IFERROR(VLOOKUP($I303,'Institution Evaluation'!$A$55:$E$346,2,0),IFERROR(VLOOKUP($I303,'Privacy Analyst Evaluation'!$A$46:$E$120,2,0),""))</f>
        <v/>
      </c>
      <c r="K303" s="233" t="str">
        <f>IFERROR(VLOOKUP($I303,'Institution Evaluation'!$A$55:$E$346,3,0),IFERROR(VLOOKUP($I303,'Privacy Analyst Evaluation'!$A$46:$E$120,3,0),""))&amp;""</f>
        <v/>
      </c>
      <c r="L303" s="233" t="str">
        <f>IFERROR(VLOOKUP($I303,'Institution Evaluation'!$A$55:$E$346,4,0),IFERROR(VLOOKUP($I303,'Privacy Analyst Evaluation'!$A$46:$E$120,4,0),""))&amp;""</f>
        <v/>
      </c>
      <c r="M303" s="233" t="str">
        <f>IFERROR(VLOOKUP($I303,'Institution Evaluation'!$A$55:$E$346,5,0),IFERROR(VLOOKUP($I303,'Privacy Analyst Evaluation'!$A$46:$E$120,5,0),""))&amp;""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2">
      <c r="A304" s="233" t="str">
        <f>IFERROR(IF($A303+1&gt;'(backend scoring)'!$T$335,"",$A303+1),"")</f>
        <v/>
      </c>
      <c r="B304" s="233" t="str">
        <f>_xlfn.XLOOKUP($A304,'(backend scoring)'!$V$2:$V$333,'(backend scoring)'!$A$2:$A$333,"")</f>
        <v/>
      </c>
      <c r="C304" s="233" t="str">
        <f>IFERROR(VLOOKUP($B304,'Institution Evaluation'!$A$55:$E$346,2,0),IFERROR(VLOOKUP($B304,'Privacy Analyst Evaluation'!$A$46:$E$120,2,0),""))&amp;""</f>
        <v/>
      </c>
      <c r="D304" s="233" t="str">
        <f>IFERROR(VLOOKUP($B304,'Institution Evaluation'!$A$55:$E$346,3,0),IFERROR(VLOOKUP($B304,'Privacy Analyst Evaluation'!$A$46:$E$120,3,0),""))&amp;""</f>
        <v/>
      </c>
      <c r="E304" s="233" t="str">
        <f>IFERROR(VLOOKUP($B304,'Institution Evaluation'!$A$55:$E$346,4,0),IFERROR(VLOOKUP($B304,'Privacy Analyst Evaluation'!$A$46:$E$120,4,0),""))&amp;""</f>
        <v/>
      </c>
      <c r="F304" s="233" t="str">
        <f>IFERROR(VLOOKUP($B304,'Institution Evaluation'!$A$55:$E$346,5,0),IFERROR(VLOOKUP($B304,'Privacy Analyst Evaluation'!$A$46:$E$120,5,0),""))&amp;""</f>
        <v/>
      </c>
      <c r="G304" s="234"/>
      <c r="H304" s="233" t="str">
        <f>IFERROR(IF($H303+1&gt;'(backend scoring)'!$Q$335,"",$H303+1),"")</f>
        <v/>
      </c>
      <c r="I304" s="233" t="str">
        <f>_xlfn.XLOOKUP($H304,'(backend scoring)'!$S$2:$S$333,'(backend scoring)'!$A$2:$A$333,"")</f>
        <v/>
      </c>
      <c r="J304" s="233" t="str">
        <f>IFERROR(VLOOKUP($I304,'Institution Evaluation'!$A$55:$E$346,2,0),IFERROR(VLOOKUP($I304,'Privacy Analyst Evaluation'!$A$46:$E$120,2,0),""))</f>
        <v/>
      </c>
      <c r="K304" s="233" t="str">
        <f>IFERROR(VLOOKUP($I304,'Institution Evaluation'!$A$55:$E$346,3,0),IFERROR(VLOOKUP($I304,'Privacy Analyst Evaluation'!$A$46:$E$120,3,0),""))&amp;""</f>
        <v/>
      </c>
      <c r="L304" s="233" t="str">
        <f>IFERROR(VLOOKUP($I304,'Institution Evaluation'!$A$55:$E$346,4,0),IFERROR(VLOOKUP($I304,'Privacy Analyst Evaluation'!$A$46:$E$120,4,0),""))&amp;""</f>
        <v/>
      </c>
      <c r="M304" s="233" t="str">
        <f>IFERROR(VLOOKUP($I304,'Institution Evaluation'!$A$55:$E$346,5,0),IFERROR(VLOOKUP($I304,'Privacy Analyst Evaluation'!$A$46:$E$120,5,0),""))&amp;""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2">
      <c r="A305" s="233" t="str">
        <f>IFERROR(IF($A304+1&gt;'(backend scoring)'!$T$335,"",$A304+1),"")</f>
        <v/>
      </c>
      <c r="B305" s="233" t="str">
        <f>_xlfn.XLOOKUP($A305,'(backend scoring)'!$V$2:$V$333,'(backend scoring)'!$A$2:$A$333,"")</f>
        <v/>
      </c>
      <c r="C305" s="233" t="str">
        <f>IFERROR(VLOOKUP($B305,'Institution Evaluation'!$A$55:$E$346,2,0),IFERROR(VLOOKUP($B305,'Privacy Analyst Evaluation'!$A$46:$E$120,2,0),""))&amp;""</f>
        <v/>
      </c>
      <c r="D305" s="233" t="str">
        <f>IFERROR(VLOOKUP($B305,'Institution Evaluation'!$A$55:$E$346,3,0),IFERROR(VLOOKUP($B305,'Privacy Analyst Evaluation'!$A$46:$E$120,3,0),""))&amp;""</f>
        <v/>
      </c>
      <c r="E305" s="233" t="str">
        <f>IFERROR(VLOOKUP($B305,'Institution Evaluation'!$A$55:$E$346,4,0),IFERROR(VLOOKUP($B305,'Privacy Analyst Evaluation'!$A$46:$E$120,4,0),""))&amp;""</f>
        <v/>
      </c>
      <c r="F305" s="233" t="str">
        <f>IFERROR(VLOOKUP($B305,'Institution Evaluation'!$A$55:$E$346,5,0),IFERROR(VLOOKUP($B305,'Privacy Analyst Evaluation'!$A$46:$E$120,5,0),""))&amp;""</f>
        <v/>
      </c>
      <c r="G305" s="234"/>
      <c r="H305" s="233" t="str">
        <f>IFERROR(IF($H304+1&gt;'(backend scoring)'!$Q$335,"",$H304+1),"")</f>
        <v/>
      </c>
      <c r="I305" s="233" t="str">
        <f>_xlfn.XLOOKUP($H305,'(backend scoring)'!$S$2:$S$333,'(backend scoring)'!$A$2:$A$333,"")</f>
        <v/>
      </c>
      <c r="J305" s="233" t="str">
        <f>IFERROR(VLOOKUP($I305,'Institution Evaluation'!$A$55:$E$346,2,0),IFERROR(VLOOKUP($I305,'Privacy Analyst Evaluation'!$A$46:$E$120,2,0),""))</f>
        <v/>
      </c>
      <c r="K305" s="233" t="str">
        <f>IFERROR(VLOOKUP($I305,'Institution Evaluation'!$A$55:$E$346,3,0),IFERROR(VLOOKUP($I305,'Privacy Analyst Evaluation'!$A$46:$E$120,3,0),""))&amp;""</f>
        <v/>
      </c>
      <c r="L305" s="233" t="str">
        <f>IFERROR(VLOOKUP($I305,'Institution Evaluation'!$A$55:$E$346,4,0),IFERROR(VLOOKUP($I305,'Privacy Analyst Evaluation'!$A$46:$E$120,4,0),""))&amp;""</f>
        <v/>
      </c>
      <c r="M305" s="233" t="str">
        <f>IFERROR(VLOOKUP($I305,'Institution Evaluation'!$A$55:$E$346,5,0),IFERROR(VLOOKUP($I305,'Privacy Analyst Evaluation'!$A$46:$E$120,5,0),""))&amp;""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2">
      <c r="A306" s="233" t="str">
        <f>IFERROR(IF($A305+1&gt;'(backend scoring)'!$T$335,"",$A305+1),"")</f>
        <v/>
      </c>
      <c r="B306" s="233" t="str">
        <f>_xlfn.XLOOKUP($A306,'(backend scoring)'!$V$2:$V$333,'(backend scoring)'!$A$2:$A$333,"")</f>
        <v/>
      </c>
      <c r="C306" s="233" t="str">
        <f>IFERROR(VLOOKUP($B306,'Institution Evaluation'!$A$55:$E$346,2,0),IFERROR(VLOOKUP($B306,'Privacy Analyst Evaluation'!$A$46:$E$120,2,0),""))&amp;""</f>
        <v/>
      </c>
      <c r="D306" s="233" t="str">
        <f>IFERROR(VLOOKUP($B306,'Institution Evaluation'!$A$55:$E$346,3,0),IFERROR(VLOOKUP($B306,'Privacy Analyst Evaluation'!$A$46:$E$120,3,0),""))&amp;""</f>
        <v/>
      </c>
      <c r="E306" s="233" t="str">
        <f>IFERROR(VLOOKUP($B306,'Institution Evaluation'!$A$55:$E$346,4,0),IFERROR(VLOOKUP($B306,'Privacy Analyst Evaluation'!$A$46:$E$120,4,0),""))&amp;""</f>
        <v/>
      </c>
      <c r="F306" s="233" t="str">
        <f>IFERROR(VLOOKUP($B306,'Institution Evaluation'!$A$55:$E$346,5,0),IFERROR(VLOOKUP($B306,'Privacy Analyst Evaluation'!$A$46:$E$120,5,0),""))&amp;""</f>
        <v/>
      </c>
      <c r="G306" s="234"/>
      <c r="H306" s="233" t="str">
        <f>IFERROR(IF($H305+1&gt;'(backend scoring)'!$Q$335,"",$H305+1),"")</f>
        <v/>
      </c>
      <c r="I306" s="233" t="str">
        <f>_xlfn.XLOOKUP($H306,'(backend scoring)'!$S$2:$S$333,'(backend scoring)'!$A$2:$A$333,"")</f>
        <v/>
      </c>
      <c r="J306" s="233" t="str">
        <f>IFERROR(VLOOKUP($I306,'Institution Evaluation'!$A$55:$E$346,2,0),IFERROR(VLOOKUP($I306,'Privacy Analyst Evaluation'!$A$46:$E$120,2,0),""))</f>
        <v/>
      </c>
      <c r="K306" s="233" t="str">
        <f>IFERROR(VLOOKUP($I306,'Institution Evaluation'!$A$55:$E$346,3,0),IFERROR(VLOOKUP($I306,'Privacy Analyst Evaluation'!$A$46:$E$120,3,0),""))&amp;""</f>
        <v/>
      </c>
      <c r="L306" s="233" t="str">
        <f>IFERROR(VLOOKUP($I306,'Institution Evaluation'!$A$55:$E$346,4,0),IFERROR(VLOOKUP($I306,'Privacy Analyst Evaluation'!$A$46:$E$120,4,0),""))&amp;""</f>
        <v/>
      </c>
      <c r="M306" s="233" t="str">
        <f>IFERROR(VLOOKUP($I306,'Institution Evaluation'!$A$55:$E$346,5,0),IFERROR(VLOOKUP($I306,'Privacy Analyst Evaluation'!$A$46:$E$120,5,0),""))&amp;""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2">
      <c r="A307" s="233" t="str">
        <f>IFERROR(IF($A306+1&gt;'(backend scoring)'!$T$335,"",$A306+1),"")</f>
        <v/>
      </c>
      <c r="B307" s="233" t="str">
        <f>_xlfn.XLOOKUP($A307,'(backend scoring)'!$V$2:$V$333,'(backend scoring)'!$A$2:$A$333,"")</f>
        <v/>
      </c>
      <c r="C307" s="233" t="str">
        <f>IFERROR(VLOOKUP($B307,'Institution Evaluation'!$A$55:$E$346,2,0),IFERROR(VLOOKUP($B307,'Privacy Analyst Evaluation'!$A$46:$E$120,2,0),""))&amp;""</f>
        <v/>
      </c>
      <c r="D307" s="233" t="str">
        <f>IFERROR(VLOOKUP($B307,'Institution Evaluation'!$A$55:$E$346,3,0),IFERROR(VLOOKUP($B307,'Privacy Analyst Evaluation'!$A$46:$E$120,3,0),""))&amp;""</f>
        <v/>
      </c>
      <c r="E307" s="233" t="str">
        <f>IFERROR(VLOOKUP($B307,'Institution Evaluation'!$A$55:$E$346,4,0),IFERROR(VLOOKUP($B307,'Privacy Analyst Evaluation'!$A$46:$E$120,4,0),""))&amp;""</f>
        <v/>
      </c>
      <c r="F307" s="233" t="str">
        <f>IFERROR(VLOOKUP($B307,'Institution Evaluation'!$A$55:$E$346,5,0),IFERROR(VLOOKUP($B307,'Privacy Analyst Evaluation'!$A$46:$E$120,5,0),""))&amp;""</f>
        <v/>
      </c>
      <c r="G307" s="234"/>
      <c r="H307" s="233" t="str">
        <f>IFERROR(IF($H306+1&gt;'(backend scoring)'!$Q$335,"",$H306+1),"")</f>
        <v/>
      </c>
      <c r="I307" s="233" t="str">
        <f>_xlfn.XLOOKUP($H307,'(backend scoring)'!$S$2:$S$333,'(backend scoring)'!$A$2:$A$333,"")</f>
        <v/>
      </c>
      <c r="J307" s="233" t="str">
        <f>IFERROR(VLOOKUP($I307,'Institution Evaluation'!$A$55:$E$346,2,0),IFERROR(VLOOKUP($I307,'Privacy Analyst Evaluation'!$A$46:$E$120,2,0),""))</f>
        <v/>
      </c>
      <c r="K307" s="233" t="str">
        <f>IFERROR(VLOOKUP($I307,'Institution Evaluation'!$A$55:$E$346,3,0),IFERROR(VLOOKUP($I307,'Privacy Analyst Evaluation'!$A$46:$E$120,3,0),""))&amp;""</f>
        <v/>
      </c>
      <c r="L307" s="233" t="str">
        <f>IFERROR(VLOOKUP($I307,'Institution Evaluation'!$A$55:$E$346,4,0),IFERROR(VLOOKUP($I307,'Privacy Analyst Evaluation'!$A$46:$E$120,4,0),""))&amp;""</f>
        <v/>
      </c>
      <c r="M307" s="233" t="str">
        <f>IFERROR(VLOOKUP($I307,'Institution Evaluation'!$A$55:$E$346,5,0),IFERROR(VLOOKUP($I307,'Privacy Analyst Evaluation'!$A$46:$E$120,5,0),""))&amp;""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2">
      <c r="A308" s="233" t="str">
        <f>IFERROR(IF($A307+1&gt;'(backend scoring)'!$T$335,"",$A307+1),"")</f>
        <v/>
      </c>
      <c r="B308" s="233" t="str">
        <f>_xlfn.XLOOKUP($A308,'(backend scoring)'!$V$2:$V$333,'(backend scoring)'!$A$2:$A$333,"")</f>
        <v/>
      </c>
      <c r="C308" s="233" t="str">
        <f>IFERROR(VLOOKUP($B308,'Institution Evaluation'!$A$55:$E$346,2,0),IFERROR(VLOOKUP($B308,'Privacy Analyst Evaluation'!$A$46:$E$120,2,0),""))&amp;""</f>
        <v/>
      </c>
      <c r="D308" s="233" t="str">
        <f>IFERROR(VLOOKUP($B308,'Institution Evaluation'!$A$55:$E$346,3,0),IFERROR(VLOOKUP($B308,'Privacy Analyst Evaluation'!$A$46:$E$120,3,0),""))&amp;""</f>
        <v/>
      </c>
      <c r="E308" s="233" t="str">
        <f>IFERROR(VLOOKUP($B308,'Institution Evaluation'!$A$55:$E$346,4,0),IFERROR(VLOOKUP($B308,'Privacy Analyst Evaluation'!$A$46:$E$120,4,0),""))&amp;""</f>
        <v/>
      </c>
      <c r="F308" s="233" t="str">
        <f>IFERROR(VLOOKUP($B308,'Institution Evaluation'!$A$55:$E$346,5,0),IFERROR(VLOOKUP($B308,'Privacy Analyst Evaluation'!$A$46:$E$120,5,0),""))&amp;""</f>
        <v/>
      </c>
      <c r="G308" s="234"/>
      <c r="H308" s="233" t="str">
        <f>IFERROR(IF($H307+1&gt;'(backend scoring)'!$Q$335,"",$H307+1),"")</f>
        <v/>
      </c>
      <c r="I308" s="233" t="str">
        <f>_xlfn.XLOOKUP($H308,'(backend scoring)'!$S$2:$S$333,'(backend scoring)'!$A$2:$A$333,"")</f>
        <v/>
      </c>
      <c r="J308" s="233" t="str">
        <f>IFERROR(VLOOKUP($I308,'Institution Evaluation'!$A$55:$E$346,2,0),IFERROR(VLOOKUP($I308,'Privacy Analyst Evaluation'!$A$46:$E$120,2,0),""))</f>
        <v/>
      </c>
      <c r="K308" s="233" t="str">
        <f>IFERROR(VLOOKUP($I308,'Institution Evaluation'!$A$55:$E$346,3,0),IFERROR(VLOOKUP($I308,'Privacy Analyst Evaluation'!$A$46:$E$120,3,0),""))&amp;""</f>
        <v/>
      </c>
      <c r="L308" s="233" t="str">
        <f>IFERROR(VLOOKUP($I308,'Institution Evaluation'!$A$55:$E$346,4,0),IFERROR(VLOOKUP($I308,'Privacy Analyst Evaluation'!$A$46:$E$120,4,0),""))&amp;""</f>
        <v/>
      </c>
      <c r="M308" s="233" t="str">
        <f>IFERROR(VLOOKUP($I308,'Institution Evaluation'!$A$55:$E$346,5,0),IFERROR(VLOOKUP($I308,'Privacy Analyst Evaluation'!$A$46:$E$120,5,0),""))&amp;""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2">
      <c r="A309" s="233" t="str">
        <f>IFERROR(IF($A308+1&gt;'(backend scoring)'!$T$335,"",$A308+1),"")</f>
        <v/>
      </c>
      <c r="B309" s="233" t="str">
        <f>_xlfn.XLOOKUP($A309,'(backend scoring)'!$V$2:$V$333,'(backend scoring)'!$A$2:$A$333,"")</f>
        <v/>
      </c>
      <c r="C309" s="233" t="str">
        <f>IFERROR(VLOOKUP($B309,'Institution Evaluation'!$A$55:$E$346,2,0),IFERROR(VLOOKUP($B309,'Privacy Analyst Evaluation'!$A$46:$E$120,2,0),""))&amp;""</f>
        <v/>
      </c>
      <c r="D309" s="233" t="str">
        <f>IFERROR(VLOOKUP($B309,'Institution Evaluation'!$A$55:$E$346,3,0),IFERROR(VLOOKUP($B309,'Privacy Analyst Evaluation'!$A$46:$E$120,3,0),""))&amp;""</f>
        <v/>
      </c>
      <c r="E309" s="233" t="str">
        <f>IFERROR(VLOOKUP($B309,'Institution Evaluation'!$A$55:$E$346,4,0),IFERROR(VLOOKUP($B309,'Privacy Analyst Evaluation'!$A$46:$E$120,4,0),""))&amp;""</f>
        <v/>
      </c>
      <c r="F309" s="233" t="str">
        <f>IFERROR(VLOOKUP($B309,'Institution Evaluation'!$A$55:$E$346,5,0),IFERROR(VLOOKUP($B309,'Privacy Analyst Evaluation'!$A$46:$E$120,5,0),""))&amp;""</f>
        <v/>
      </c>
      <c r="G309" s="234"/>
      <c r="H309" s="233" t="str">
        <f>IFERROR(IF($H308+1&gt;'(backend scoring)'!$Q$335,"",$H308+1),"")</f>
        <v/>
      </c>
      <c r="I309" s="233" t="str">
        <f>_xlfn.XLOOKUP($H309,'(backend scoring)'!$S$2:$S$333,'(backend scoring)'!$A$2:$A$333,"")</f>
        <v/>
      </c>
      <c r="J309" s="233" t="str">
        <f>IFERROR(VLOOKUP($I309,'Institution Evaluation'!$A$55:$E$346,2,0),IFERROR(VLOOKUP($I309,'Privacy Analyst Evaluation'!$A$46:$E$120,2,0),""))</f>
        <v/>
      </c>
      <c r="K309" s="233" t="str">
        <f>IFERROR(VLOOKUP($I309,'Institution Evaluation'!$A$55:$E$346,3,0),IFERROR(VLOOKUP($I309,'Privacy Analyst Evaluation'!$A$46:$E$120,3,0),""))&amp;""</f>
        <v/>
      </c>
      <c r="L309" s="233" t="str">
        <f>IFERROR(VLOOKUP($I309,'Institution Evaluation'!$A$55:$E$346,4,0),IFERROR(VLOOKUP($I309,'Privacy Analyst Evaluation'!$A$46:$E$120,4,0),""))&amp;""</f>
        <v/>
      </c>
      <c r="M309" s="233" t="str">
        <f>IFERROR(VLOOKUP($I309,'Institution Evaluation'!$A$55:$E$346,5,0),IFERROR(VLOOKUP($I309,'Privacy Analyst Evaluation'!$A$46:$E$120,5,0),""))&amp;""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2">
      <c r="A310" s="233" t="str">
        <f>IFERROR(IF($A309+1&gt;'(backend scoring)'!$T$335,"",$A309+1),"")</f>
        <v/>
      </c>
      <c r="B310" s="233" t="str">
        <f>_xlfn.XLOOKUP($A310,'(backend scoring)'!$V$2:$V$333,'(backend scoring)'!$A$2:$A$333,"")</f>
        <v/>
      </c>
      <c r="C310" s="233" t="str">
        <f>IFERROR(VLOOKUP($B310,'Institution Evaluation'!$A$55:$E$346,2,0),IFERROR(VLOOKUP($B310,'Privacy Analyst Evaluation'!$A$46:$E$120,2,0),""))&amp;""</f>
        <v/>
      </c>
      <c r="D310" s="233" t="str">
        <f>IFERROR(VLOOKUP($B310,'Institution Evaluation'!$A$55:$E$346,3,0),IFERROR(VLOOKUP($B310,'Privacy Analyst Evaluation'!$A$46:$E$120,3,0),""))&amp;""</f>
        <v/>
      </c>
      <c r="E310" s="233" t="str">
        <f>IFERROR(VLOOKUP($B310,'Institution Evaluation'!$A$55:$E$346,4,0),IFERROR(VLOOKUP($B310,'Privacy Analyst Evaluation'!$A$46:$E$120,4,0),""))&amp;""</f>
        <v/>
      </c>
      <c r="F310" s="233" t="str">
        <f>IFERROR(VLOOKUP($B310,'Institution Evaluation'!$A$55:$E$346,5,0),IFERROR(VLOOKUP($B310,'Privacy Analyst Evaluation'!$A$46:$E$120,5,0),""))&amp;""</f>
        <v/>
      </c>
      <c r="G310" s="234"/>
      <c r="H310" s="233" t="str">
        <f>IFERROR(IF($H309+1&gt;'(backend scoring)'!$Q$335,"",$H309+1),"")</f>
        <v/>
      </c>
      <c r="I310" s="233" t="str">
        <f>_xlfn.XLOOKUP($H310,'(backend scoring)'!$S$2:$S$333,'(backend scoring)'!$A$2:$A$333,"")</f>
        <v/>
      </c>
      <c r="J310" s="233" t="str">
        <f>IFERROR(VLOOKUP($I310,'Institution Evaluation'!$A$55:$E$346,2,0),IFERROR(VLOOKUP($I310,'Privacy Analyst Evaluation'!$A$46:$E$120,2,0),""))</f>
        <v/>
      </c>
      <c r="K310" s="233" t="str">
        <f>IFERROR(VLOOKUP($I310,'Institution Evaluation'!$A$55:$E$346,3,0),IFERROR(VLOOKUP($I310,'Privacy Analyst Evaluation'!$A$46:$E$120,3,0),""))&amp;""</f>
        <v/>
      </c>
      <c r="L310" s="233" t="str">
        <f>IFERROR(VLOOKUP($I310,'Institution Evaluation'!$A$55:$E$346,4,0),IFERROR(VLOOKUP($I310,'Privacy Analyst Evaluation'!$A$46:$E$120,4,0),""))&amp;""</f>
        <v/>
      </c>
      <c r="M310" s="233" t="str">
        <f>IFERROR(VLOOKUP($I310,'Institution Evaluation'!$A$55:$E$346,5,0),IFERROR(VLOOKUP($I310,'Privacy Analyst Evaluation'!$A$46:$E$120,5,0),""))&amp;""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2">
      <c r="A311" s="233" t="str">
        <f>IFERROR(IF($A310+1&gt;'(backend scoring)'!$T$335,"",$A310+1),"")</f>
        <v/>
      </c>
      <c r="B311" s="233" t="str">
        <f>_xlfn.XLOOKUP($A311,'(backend scoring)'!$V$2:$V$333,'(backend scoring)'!$A$2:$A$333,"")</f>
        <v/>
      </c>
      <c r="C311" s="233" t="str">
        <f>IFERROR(VLOOKUP($B311,'Institution Evaluation'!$A$55:$E$346,2,0),IFERROR(VLOOKUP($B311,'Privacy Analyst Evaluation'!$A$46:$E$120,2,0),""))&amp;""</f>
        <v/>
      </c>
      <c r="D311" s="233" t="str">
        <f>IFERROR(VLOOKUP($B311,'Institution Evaluation'!$A$55:$E$346,3,0),IFERROR(VLOOKUP($B311,'Privacy Analyst Evaluation'!$A$46:$E$120,3,0),""))&amp;""</f>
        <v/>
      </c>
      <c r="E311" s="233" t="str">
        <f>IFERROR(VLOOKUP($B311,'Institution Evaluation'!$A$55:$E$346,4,0),IFERROR(VLOOKUP($B311,'Privacy Analyst Evaluation'!$A$46:$E$120,4,0),""))&amp;""</f>
        <v/>
      </c>
      <c r="F311" s="233" t="str">
        <f>IFERROR(VLOOKUP($B311,'Institution Evaluation'!$A$55:$E$346,5,0),IFERROR(VLOOKUP($B311,'Privacy Analyst Evaluation'!$A$46:$E$120,5,0),""))&amp;""</f>
        <v/>
      </c>
      <c r="G311" s="234"/>
      <c r="H311" s="233" t="str">
        <f>IFERROR(IF($H310+1&gt;'(backend scoring)'!$Q$335,"",$H310+1),"")</f>
        <v/>
      </c>
      <c r="I311" s="233" t="str">
        <f>_xlfn.XLOOKUP($H311,'(backend scoring)'!$S$2:$S$333,'(backend scoring)'!$A$2:$A$333,"")</f>
        <v/>
      </c>
      <c r="J311" s="233" t="str">
        <f>IFERROR(VLOOKUP($I311,'Institution Evaluation'!$A$55:$E$346,2,0),IFERROR(VLOOKUP($I311,'Privacy Analyst Evaluation'!$A$46:$E$120,2,0),""))</f>
        <v/>
      </c>
      <c r="K311" s="233" t="str">
        <f>IFERROR(VLOOKUP($I311,'Institution Evaluation'!$A$55:$E$346,3,0),IFERROR(VLOOKUP($I311,'Privacy Analyst Evaluation'!$A$46:$E$120,3,0),""))&amp;""</f>
        <v/>
      </c>
      <c r="L311" s="233" t="str">
        <f>IFERROR(VLOOKUP($I311,'Institution Evaluation'!$A$55:$E$346,4,0),IFERROR(VLOOKUP($I311,'Privacy Analyst Evaluation'!$A$46:$E$120,4,0),""))&amp;""</f>
        <v/>
      </c>
      <c r="M311" s="233" t="str">
        <f>IFERROR(VLOOKUP($I311,'Institution Evaluation'!$A$55:$E$346,5,0),IFERROR(VLOOKUP($I311,'Privacy Analyst Evaluation'!$A$46:$E$120,5,0),""))&amp;""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2">
      <c r="A312" s="233" t="str">
        <f>IFERROR(IF($A311+1&gt;'(backend scoring)'!$T$335,"",$A311+1),"")</f>
        <v/>
      </c>
      <c r="B312" s="233" t="str">
        <f>_xlfn.XLOOKUP($A312,'(backend scoring)'!$V$2:$V$333,'(backend scoring)'!$A$2:$A$333,"")</f>
        <v/>
      </c>
      <c r="C312" s="233" t="str">
        <f>IFERROR(VLOOKUP($B312,'Institution Evaluation'!$A$55:$E$346,2,0),IFERROR(VLOOKUP($B312,'Privacy Analyst Evaluation'!$A$46:$E$120,2,0),""))&amp;""</f>
        <v/>
      </c>
      <c r="D312" s="233" t="str">
        <f>IFERROR(VLOOKUP($B312,'Institution Evaluation'!$A$55:$E$346,3,0),IFERROR(VLOOKUP($B312,'Privacy Analyst Evaluation'!$A$46:$E$120,3,0),""))&amp;""</f>
        <v/>
      </c>
      <c r="E312" s="233" t="str">
        <f>IFERROR(VLOOKUP($B312,'Institution Evaluation'!$A$55:$E$346,4,0),IFERROR(VLOOKUP($B312,'Privacy Analyst Evaluation'!$A$46:$E$120,4,0),""))&amp;""</f>
        <v/>
      </c>
      <c r="F312" s="233" t="str">
        <f>IFERROR(VLOOKUP($B312,'Institution Evaluation'!$A$55:$E$346,5,0),IFERROR(VLOOKUP($B312,'Privacy Analyst Evaluation'!$A$46:$E$120,5,0),""))&amp;""</f>
        <v/>
      </c>
      <c r="G312" s="234"/>
      <c r="H312" s="233" t="str">
        <f>IFERROR(IF($H311+1&gt;'(backend scoring)'!$Q$335,"",$H311+1),"")</f>
        <v/>
      </c>
      <c r="I312" s="233" t="str">
        <f>_xlfn.XLOOKUP($H312,'(backend scoring)'!$S$2:$S$333,'(backend scoring)'!$A$2:$A$333,"")</f>
        <v/>
      </c>
      <c r="J312" s="233" t="str">
        <f>IFERROR(VLOOKUP($I312,'Institution Evaluation'!$A$55:$E$346,2,0),IFERROR(VLOOKUP($I312,'Privacy Analyst Evaluation'!$A$46:$E$120,2,0),""))</f>
        <v/>
      </c>
      <c r="K312" s="233" t="str">
        <f>IFERROR(VLOOKUP($I312,'Institution Evaluation'!$A$55:$E$346,3,0),IFERROR(VLOOKUP($I312,'Privacy Analyst Evaluation'!$A$46:$E$120,3,0),""))&amp;""</f>
        <v/>
      </c>
      <c r="L312" s="233" t="str">
        <f>IFERROR(VLOOKUP($I312,'Institution Evaluation'!$A$55:$E$346,4,0),IFERROR(VLOOKUP($I312,'Privacy Analyst Evaluation'!$A$46:$E$120,4,0),""))&amp;""</f>
        <v/>
      </c>
      <c r="M312" s="233" t="str">
        <f>IFERROR(VLOOKUP($I312,'Institution Evaluation'!$A$55:$E$346,5,0),IFERROR(VLOOKUP($I312,'Privacy Analyst Evaluation'!$A$46:$E$120,5,0),""))&amp;""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2">
      <c r="A313" s="233" t="str">
        <f>IFERROR(IF($A312+1&gt;'(backend scoring)'!$T$335,"",$A312+1),"")</f>
        <v/>
      </c>
      <c r="B313" s="233" t="str">
        <f>_xlfn.XLOOKUP($A313,'(backend scoring)'!$V$2:$V$333,'(backend scoring)'!$A$2:$A$333,"")</f>
        <v/>
      </c>
      <c r="C313" s="233" t="str">
        <f>IFERROR(VLOOKUP($B313,'Institution Evaluation'!$A$55:$E$346,2,0),IFERROR(VLOOKUP($B313,'Privacy Analyst Evaluation'!$A$46:$E$120,2,0),""))&amp;""</f>
        <v/>
      </c>
      <c r="D313" s="233" t="str">
        <f>IFERROR(VLOOKUP($B313,'Institution Evaluation'!$A$55:$E$346,3,0),IFERROR(VLOOKUP($B313,'Privacy Analyst Evaluation'!$A$46:$E$120,3,0),""))&amp;""</f>
        <v/>
      </c>
      <c r="E313" s="233" t="str">
        <f>IFERROR(VLOOKUP($B313,'Institution Evaluation'!$A$55:$E$346,4,0),IFERROR(VLOOKUP($B313,'Privacy Analyst Evaluation'!$A$46:$E$120,4,0),""))&amp;""</f>
        <v/>
      </c>
      <c r="F313" s="233" t="str">
        <f>IFERROR(VLOOKUP($B313,'Institution Evaluation'!$A$55:$E$346,5,0),IFERROR(VLOOKUP($B313,'Privacy Analyst Evaluation'!$A$46:$E$120,5,0),""))&amp;""</f>
        <v/>
      </c>
      <c r="G313" s="234"/>
      <c r="H313" s="233" t="str">
        <f>IFERROR(IF($H312+1&gt;'(backend scoring)'!$Q$335,"",$H312+1),"")</f>
        <v/>
      </c>
      <c r="I313" s="233" t="str">
        <f>_xlfn.XLOOKUP($H313,'(backend scoring)'!$S$2:$S$333,'(backend scoring)'!$A$2:$A$333,"")</f>
        <v/>
      </c>
      <c r="J313" s="233" t="str">
        <f>IFERROR(VLOOKUP($I313,'Institution Evaluation'!$A$55:$E$346,2,0),IFERROR(VLOOKUP($I313,'Privacy Analyst Evaluation'!$A$46:$E$120,2,0),""))</f>
        <v/>
      </c>
      <c r="K313" s="233" t="str">
        <f>IFERROR(VLOOKUP($I313,'Institution Evaluation'!$A$55:$E$346,3,0),IFERROR(VLOOKUP($I313,'Privacy Analyst Evaluation'!$A$46:$E$120,3,0),""))&amp;""</f>
        <v/>
      </c>
      <c r="L313" s="233" t="str">
        <f>IFERROR(VLOOKUP($I313,'Institution Evaluation'!$A$55:$E$346,4,0),IFERROR(VLOOKUP($I313,'Privacy Analyst Evaluation'!$A$46:$E$120,4,0),""))&amp;""</f>
        <v/>
      </c>
      <c r="M313" s="233" t="str">
        <f>IFERROR(VLOOKUP($I313,'Institution Evaluation'!$A$55:$E$346,5,0),IFERROR(VLOOKUP($I313,'Privacy Analyst Evaluation'!$A$46:$E$120,5,0),""))&amp;""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2">
      <c r="A314" s="233" t="str">
        <f>IFERROR(IF($A313+1&gt;'(backend scoring)'!$T$335,"",$A313+1),"")</f>
        <v/>
      </c>
      <c r="B314" s="233" t="str">
        <f>_xlfn.XLOOKUP($A314,'(backend scoring)'!$V$2:$V$333,'(backend scoring)'!$A$2:$A$333,"")</f>
        <v/>
      </c>
      <c r="C314" s="233" t="str">
        <f>IFERROR(VLOOKUP($B314,'Institution Evaluation'!$A$55:$E$346,2,0),IFERROR(VLOOKUP($B314,'Privacy Analyst Evaluation'!$A$46:$E$120,2,0),""))&amp;""</f>
        <v/>
      </c>
      <c r="D314" s="233" t="str">
        <f>IFERROR(VLOOKUP($B314,'Institution Evaluation'!$A$55:$E$346,3,0),IFERROR(VLOOKUP($B314,'Privacy Analyst Evaluation'!$A$46:$E$120,3,0),""))&amp;""</f>
        <v/>
      </c>
      <c r="E314" s="233" t="str">
        <f>IFERROR(VLOOKUP($B314,'Institution Evaluation'!$A$55:$E$346,4,0),IFERROR(VLOOKUP($B314,'Privacy Analyst Evaluation'!$A$46:$E$120,4,0),""))&amp;""</f>
        <v/>
      </c>
      <c r="F314" s="233" t="str">
        <f>IFERROR(VLOOKUP($B314,'Institution Evaluation'!$A$55:$E$346,5,0),IFERROR(VLOOKUP($B314,'Privacy Analyst Evaluation'!$A$46:$E$120,5,0),""))&amp;""</f>
        <v/>
      </c>
      <c r="G314" s="234"/>
      <c r="H314" s="233" t="str">
        <f>IFERROR(IF($H313+1&gt;'(backend scoring)'!$Q$335,"",$H313+1),"")</f>
        <v/>
      </c>
      <c r="I314" s="233" t="str">
        <f>_xlfn.XLOOKUP($H314,'(backend scoring)'!$S$2:$S$333,'(backend scoring)'!$A$2:$A$333,"")</f>
        <v/>
      </c>
      <c r="J314" s="233" t="str">
        <f>IFERROR(VLOOKUP($I314,'Institution Evaluation'!$A$55:$E$346,2,0),IFERROR(VLOOKUP($I314,'Privacy Analyst Evaluation'!$A$46:$E$120,2,0),""))</f>
        <v/>
      </c>
      <c r="K314" s="233" t="str">
        <f>IFERROR(VLOOKUP($I314,'Institution Evaluation'!$A$55:$E$346,3,0),IFERROR(VLOOKUP($I314,'Privacy Analyst Evaluation'!$A$46:$E$120,3,0),""))&amp;""</f>
        <v/>
      </c>
      <c r="L314" s="233" t="str">
        <f>IFERROR(VLOOKUP($I314,'Institution Evaluation'!$A$55:$E$346,4,0),IFERROR(VLOOKUP($I314,'Privacy Analyst Evaluation'!$A$46:$E$120,4,0),""))&amp;""</f>
        <v/>
      </c>
      <c r="M314" s="233" t="str">
        <f>IFERROR(VLOOKUP($I314,'Institution Evaluation'!$A$55:$E$346,5,0),IFERROR(VLOOKUP($I314,'Privacy Analyst Evaluation'!$A$46:$E$120,5,0),""))&amp;""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2">
      <c r="A315" s="233" t="str">
        <f>IFERROR(IF($A314+1&gt;'(backend scoring)'!$T$335,"",$A314+1),"")</f>
        <v/>
      </c>
      <c r="B315" s="233" t="str">
        <f>_xlfn.XLOOKUP($A315,'(backend scoring)'!$V$2:$V$333,'(backend scoring)'!$A$2:$A$333,"")</f>
        <v/>
      </c>
      <c r="C315" s="233" t="str">
        <f>IFERROR(VLOOKUP($B315,'Institution Evaluation'!$A$55:$E$346,2,0),IFERROR(VLOOKUP($B315,'Privacy Analyst Evaluation'!$A$46:$E$120,2,0),""))&amp;""</f>
        <v/>
      </c>
      <c r="D315" s="233" t="str">
        <f>IFERROR(VLOOKUP($B315,'Institution Evaluation'!$A$55:$E$346,3,0),IFERROR(VLOOKUP($B315,'Privacy Analyst Evaluation'!$A$46:$E$120,3,0),""))&amp;""</f>
        <v/>
      </c>
      <c r="E315" s="233" t="str">
        <f>IFERROR(VLOOKUP($B315,'Institution Evaluation'!$A$55:$E$346,4,0),IFERROR(VLOOKUP($B315,'Privacy Analyst Evaluation'!$A$46:$E$120,4,0),""))&amp;""</f>
        <v/>
      </c>
      <c r="F315" s="233" t="str">
        <f>IFERROR(VLOOKUP($B315,'Institution Evaluation'!$A$55:$E$346,5,0),IFERROR(VLOOKUP($B315,'Privacy Analyst Evaluation'!$A$46:$E$120,5,0),""))&amp;""</f>
        <v/>
      </c>
      <c r="G315" s="234"/>
      <c r="H315" s="233" t="str">
        <f>IFERROR(IF($H314+1&gt;'(backend scoring)'!$Q$335,"",$H314+1),"")</f>
        <v/>
      </c>
      <c r="I315" s="233" t="str">
        <f>_xlfn.XLOOKUP($H315,'(backend scoring)'!$S$2:$S$333,'(backend scoring)'!$A$2:$A$333,"")</f>
        <v/>
      </c>
      <c r="J315" s="233" t="str">
        <f>IFERROR(VLOOKUP($I315,'Institution Evaluation'!$A$55:$E$346,2,0),IFERROR(VLOOKUP($I315,'Privacy Analyst Evaluation'!$A$46:$E$120,2,0),""))</f>
        <v/>
      </c>
      <c r="K315" s="233" t="str">
        <f>IFERROR(VLOOKUP($I315,'Institution Evaluation'!$A$55:$E$346,3,0),IFERROR(VLOOKUP($I315,'Privacy Analyst Evaluation'!$A$46:$E$120,3,0),""))&amp;""</f>
        <v/>
      </c>
      <c r="L315" s="233" t="str">
        <f>IFERROR(VLOOKUP($I315,'Institution Evaluation'!$A$55:$E$346,4,0),IFERROR(VLOOKUP($I315,'Privacy Analyst Evaluation'!$A$46:$E$120,4,0),""))&amp;""</f>
        <v/>
      </c>
      <c r="M315" s="233" t="str">
        <f>IFERROR(VLOOKUP($I315,'Institution Evaluation'!$A$55:$E$346,5,0),IFERROR(VLOOKUP($I315,'Privacy Analyst Evaluation'!$A$46:$E$120,5,0),""))&amp;""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2">
      <c r="A316" s="233" t="str">
        <f>IFERROR(IF($A315+1&gt;'(backend scoring)'!$T$335,"",$A315+1),"")</f>
        <v/>
      </c>
      <c r="B316" s="233" t="str">
        <f>_xlfn.XLOOKUP($A316,'(backend scoring)'!$V$2:$V$333,'(backend scoring)'!$A$2:$A$333,"")</f>
        <v/>
      </c>
      <c r="C316" s="233" t="str">
        <f>IFERROR(VLOOKUP($B316,'Institution Evaluation'!$A$55:$E$346,2,0),IFERROR(VLOOKUP($B316,'Privacy Analyst Evaluation'!$A$46:$E$120,2,0),""))&amp;""</f>
        <v/>
      </c>
      <c r="D316" s="233" t="str">
        <f>IFERROR(VLOOKUP($B316,'Institution Evaluation'!$A$55:$E$346,3,0),IFERROR(VLOOKUP($B316,'Privacy Analyst Evaluation'!$A$46:$E$120,3,0),""))&amp;""</f>
        <v/>
      </c>
      <c r="E316" s="233" t="str">
        <f>IFERROR(VLOOKUP($B316,'Institution Evaluation'!$A$55:$E$346,4,0),IFERROR(VLOOKUP($B316,'Privacy Analyst Evaluation'!$A$46:$E$120,4,0),""))&amp;""</f>
        <v/>
      </c>
      <c r="F316" s="233" t="str">
        <f>IFERROR(VLOOKUP($B316,'Institution Evaluation'!$A$55:$E$346,5,0),IFERROR(VLOOKUP($B316,'Privacy Analyst Evaluation'!$A$46:$E$120,5,0),""))&amp;""</f>
        <v/>
      </c>
      <c r="G316" s="234"/>
      <c r="H316" s="233" t="str">
        <f>IFERROR(IF($H315+1&gt;'(backend scoring)'!$Q$335,"",$H315+1),"")</f>
        <v/>
      </c>
      <c r="I316" s="233" t="str">
        <f>_xlfn.XLOOKUP($H316,'(backend scoring)'!$S$2:$S$333,'(backend scoring)'!$A$2:$A$333,"")</f>
        <v/>
      </c>
      <c r="J316" s="233" t="str">
        <f>IFERROR(VLOOKUP($I316,'Institution Evaluation'!$A$55:$E$346,2,0),IFERROR(VLOOKUP($I316,'Privacy Analyst Evaluation'!$A$46:$E$120,2,0),""))</f>
        <v/>
      </c>
      <c r="K316" s="233" t="str">
        <f>IFERROR(VLOOKUP($I316,'Institution Evaluation'!$A$55:$E$346,3,0),IFERROR(VLOOKUP($I316,'Privacy Analyst Evaluation'!$A$46:$E$120,3,0),""))&amp;""</f>
        <v/>
      </c>
      <c r="L316" s="233" t="str">
        <f>IFERROR(VLOOKUP($I316,'Institution Evaluation'!$A$55:$E$346,4,0),IFERROR(VLOOKUP($I316,'Privacy Analyst Evaluation'!$A$46:$E$120,4,0),""))&amp;""</f>
        <v/>
      </c>
      <c r="M316" s="233" t="str">
        <f>IFERROR(VLOOKUP($I316,'Institution Evaluation'!$A$55:$E$346,5,0),IFERROR(VLOOKUP($I316,'Privacy Analyst Evaluation'!$A$46:$E$120,5,0),""))&amp;""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2">
      <c r="A317" s="233" t="str">
        <f>IFERROR(IF($A316+1&gt;'(backend scoring)'!$T$335,"",$A316+1),"")</f>
        <v/>
      </c>
      <c r="B317" s="233" t="str">
        <f>_xlfn.XLOOKUP($A317,'(backend scoring)'!$V$2:$V$333,'(backend scoring)'!$A$2:$A$333,"")</f>
        <v/>
      </c>
      <c r="C317" s="233" t="str">
        <f>IFERROR(VLOOKUP($B317,'Institution Evaluation'!$A$55:$E$346,2,0),IFERROR(VLOOKUP($B317,'Privacy Analyst Evaluation'!$A$46:$E$120,2,0),""))&amp;""</f>
        <v/>
      </c>
      <c r="D317" s="233" t="str">
        <f>IFERROR(VLOOKUP($B317,'Institution Evaluation'!$A$55:$E$346,3,0),IFERROR(VLOOKUP($B317,'Privacy Analyst Evaluation'!$A$46:$E$120,3,0),""))&amp;""</f>
        <v/>
      </c>
      <c r="E317" s="233" t="str">
        <f>IFERROR(VLOOKUP($B317,'Institution Evaluation'!$A$55:$E$346,4,0),IFERROR(VLOOKUP($B317,'Privacy Analyst Evaluation'!$A$46:$E$120,4,0),""))&amp;""</f>
        <v/>
      </c>
      <c r="F317" s="233" t="str">
        <f>IFERROR(VLOOKUP($B317,'Institution Evaluation'!$A$55:$E$346,5,0),IFERROR(VLOOKUP($B317,'Privacy Analyst Evaluation'!$A$46:$E$120,5,0),""))&amp;""</f>
        <v/>
      </c>
      <c r="G317" s="234"/>
      <c r="H317" s="233" t="str">
        <f>IFERROR(IF($H316+1&gt;'(backend scoring)'!$Q$335,"",$H316+1),"")</f>
        <v/>
      </c>
      <c r="I317" s="233" t="str">
        <f>_xlfn.XLOOKUP($H317,'(backend scoring)'!$S$2:$S$333,'(backend scoring)'!$A$2:$A$333,"")</f>
        <v/>
      </c>
      <c r="J317" s="233" t="str">
        <f>IFERROR(VLOOKUP($I317,'Institution Evaluation'!$A$55:$E$346,2,0),IFERROR(VLOOKUP($I317,'Privacy Analyst Evaluation'!$A$46:$E$120,2,0),""))</f>
        <v/>
      </c>
      <c r="K317" s="233" t="str">
        <f>IFERROR(VLOOKUP($I317,'Institution Evaluation'!$A$55:$E$346,3,0),IFERROR(VLOOKUP($I317,'Privacy Analyst Evaluation'!$A$46:$E$120,3,0),""))&amp;""</f>
        <v/>
      </c>
      <c r="L317" s="233" t="str">
        <f>IFERROR(VLOOKUP($I317,'Institution Evaluation'!$A$55:$E$346,4,0),IFERROR(VLOOKUP($I317,'Privacy Analyst Evaluation'!$A$46:$E$120,4,0),""))&amp;""</f>
        <v/>
      </c>
      <c r="M317" s="233" t="str">
        <f>IFERROR(VLOOKUP($I317,'Institution Evaluation'!$A$55:$E$346,5,0),IFERROR(VLOOKUP($I317,'Privacy Analyst Evaluation'!$A$46:$E$120,5,0),""))&amp;""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2">
      <c r="A318" s="233" t="str">
        <f>IFERROR(IF($A317+1&gt;'(backend scoring)'!$T$335,"",$A317+1),"")</f>
        <v/>
      </c>
      <c r="B318" s="233" t="str">
        <f>_xlfn.XLOOKUP($A318,'(backend scoring)'!$V$2:$V$333,'(backend scoring)'!$A$2:$A$333,"")</f>
        <v/>
      </c>
      <c r="C318" s="233" t="str">
        <f>IFERROR(VLOOKUP($B318,'Institution Evaluation'!$A$55:$E$346,2,0),IFERROR(VLOOKUP($B318,'Privacy Analyst Evaluation'!$A$46:$E$120,2,0),""))&amp;""</f>
        <v/>
      </c>
      <c r="D318" s="233" t="str">
        <f>IFERROR(VLOOKUP($B318,'Institution Evaluation'!$A$55:$E$346,3,0),IFERROR(VLOOKUP($B318,'Privacy Analyst Evaluation'!$A$46:$E$120,3,0),""))&amp;""</f>
        <v/>
      </c>
      <c r="E318" s="233" t="str">
        <f>IFERROR(VLOOKUP($B318,'Institution Evaluation'!$A$55:$E$346,4,0),IFERROR(VLOOKUP($B318,'Privacy Analyst Evaluation'!$A$46:$E$120,4,0),""))&amp;""</f>
        <v/>
      </c>
      <c r="F318" s="233" t="str">
        <f>IFERROR(VLOOKUP($B318,'Institution Evaluation'!$A$55:$E$346,5,0),IFERROR(VLOOKUP($B318,'Privacy Analyst Evaluation'!$A$46:$E$120,5,0),""))&amp;""</f>
        <v/>
      </c>
      <c r="G318" s="234"/>
      <c r="H318" s="233" t="str">
        <f>IFERROR(IF($H317+1&gt;'(backend scoring)'!$Q$335,"",$H317+1),"")</f>
        <v/>
      </c>
      <c r="I318" s="233" t="str">
        <f>_xlfn.XLOOKUP($H318,'(backend scoring)'!$S$2:$S$333,'(backend scoring)'!$A$2:$A$333,"")</f>
        <v/>
      </c>
      <c r="J318" s="233" t="str">
        <f>IFERROR(VLOOKUP($I318,'Institution Evaluation'!$A$55:$E$346,2,0),IFERROR(VLOOKUP($I318,'Privacy Analyst Evaluation'!$A$46:$E$120,2,0),""))</f>
        <v/>
      </c>
      <c r="K318" s="233" t="str">
        <f>IFERROR(VLOOKUP($I318,'Institution Evaluation'!$A$55:$E$346,3,0),IFERROR(VLOOKUP($I318,'Privacy Analyst Evaluation'!$A$46:$E$120,3,0),""))&amp;""</f>
        <v/>
      </c>
      <c r="L318" s="233" t="str">
        <f>IFERROR(VLOOKUP($I318,'Institution Evaluation'!$A$55:$E$346,4,0),IFERROR(VLOOKUP($I318,'Privacy Analyst Evaluation'!$A$46:$E$120,4,0),""))&amp;""</f>
        <v/>
      </c>
      <c r="M318" s="233" t="str">
        <f>IFERROR(VLOOKUP($I318,'Institution Evaluation'!$A$55:$E$346,5,0),IFERROR(VLOOKUP($I318,'Privacy Analyst Evaluation'!$A$46:$E$120,5,0),""))&amp;""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2">
      <c r="A319" s="233" t="str">
        <f>IFERROR(IF($A318+1&gt;'(backend scoring)'!$T$335,"",$A318+1),"")</f>
        <v/>
      </c>
      <c r="B319" s="233" t="str">
        <f>_xlfn.XLOOKUP($A319,'(backend scoring)'!$V$2:$V$333,'(backend scoring)'!$A$2:$A$333,"")</f>
        <v/>
      </c>
      <c r="C319" s="233" t="str">
        <f>IFERROR(VLOOKUP($B319,'Institution Evaluation'!$A$55:$E$346,2,0),IFERROR(VLOOKUP($B319,'Privacy Analyst Evaluation'!$A$46:$E$120,2,0),""))&amp;""</f>
        <v/>
      </c>
      <c r="D319" s="233" t="str">
        <f>IFERROR(VLOOKUP($B319,'Institution Evaluation'!$A$55:$E$346,3,0),IFERROR(VLOOKUP($B319,'Privacy Analyst Evaluation'!$A$46:$E$120,3,0),""))&amp;""</f>
        <v/>
      </c>
      <c r="E319" s="233" t="str">
        <f>IFERROR(VLOOKUP($B319,'Institution Evaluation'!$A$55:$E$346,4,0),IFERROR(VLOOKUP($B319,'Privacy Analyst Evaluation'!$A$46:$E$120,4,0),""))&amp;""</f>
        <v/>
      </c>
      <c r="F319" s="233" t="str">
        <f>IFERROR(VLOOKUP($B319,'Institution Evaluation'!$A$55:$E$346,5,0),IFERROR(VLOOKUP($B319,'Privacy Analyst Evaluation'!$A$46:$E$120,5,0),""))&amp;""</f>
        <v/>
      </c>
      <c r="G319" s="234"/>
      <c r="H319" s="233" t="str">
        <f>IFERROR(IF($H318+1&gt;'(backend scoring)'!$Q$335,"",$H318+1),"")</f>
        <v/>
      </c>
      <c r="I319" s="233" t="str">
        <f>_xlfn.XLOOKUP($H319,'(backend scoring)'!$S$2:$S$333,'(backend scoring)'!$A$2:$A$333,"")</f>
        <v/>
      </c>
      <c r="J319" s="233" t="str">
        <f>IFERROR(VLOOKUP($I319,'Institution Evaluation'!$A$55:$E$346,2,0),IFERROR(VLOOKUP($I319,'Privacy Analyst Evaluation'!$A$46:$E$120,2,0),""))</f>
        <v/>
      </c>
      <c r="K319" s="233" t="str">
        <f>IFERROR(VLOOKUP($I319,'Institution Evaluation'!$A$55:$E$346,3,0),IFERROR(VLOOKUP($I319,'Privacy Analyst Evaluation'!$A$46:$E$120,3,0),""))&amp;""</f>
        <v/>
      </c>
      <c r="L319" s="233" t="str">
        <f>IFERROR(VLOOKUP($I319,'Institution Evaluation'!$A$55:$E$346,4,0),IFERROR(VLOOKUP($I319,'Privacy Analyst Evaluation'!$A$46:$E$120,4,0),""))&amp;""</f>
        <v/>
      </c>
      <c r="M319" s="233" t="str">
        <f>IFERROR(VLOOKUP($I319,'Institution Evaluation'!$A$55:$E$346,5,0),IFERROR(VLOOKUP($I319,'Privacy Analyst Evaluation'!$A$46:$E$120,5,0),""))&amp;""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2">
      <c r="A320" s="233" t="str">
        <f>IFERROR(IF($A319+1&gt;'(backend scoring)'!$T$335,"",$A319+1),"")</f>
        <v/>
      </c>
      <c r="B320" s="233" t="str">
        <f>_xlfn.XLOOKUP($A320,'(backend scoring)'!$V$2:$V$333,'(backend scoring)'!$A$2:$A$333,"")</f>
        <v/>
      </c>
      <c r="C320" s="233" t="str">
        <f>IFERROR(VLOOKUP($B320,'Institution Evaluation'!$A$55:$E$346,2,0),IFERROR(VLOOKUP($B320,'Privacy Analyst Evaluation'!$A$46:$E$120,2,0),""))&amp;""</f>
        <v/>
      </c>
      <c r="D320" s="233" t="str">
        <f>IFERROR(VLOOKUP($B320,'Institution Evaluation'!$A$55:$E$346,3,0),IFERROR(VLOOKUP($B320,'Privacy Analyst Evaluation'!$A$46:$E$120,3,0),""))&amp;""</f>
        <v/>
      </c>
      <c r="E320" s="233" t="str">
        <f>IFERROR(VLOOKUP($B320,'Institution Evaluation'!$A$55:$E$346,4,0),IFERROR(VLOOKUP($B320,'Privacy Analyst Evaluation'!$A$46:$E$120,4,0),""))&amp;""</f>
        <v/>
      </c>
      <c r="F320" s="233" t="str">
        <f>IFERROR(VLOOKUP($B320,'Institution Evaluation'!$A$55:$E$346,5,0),IFERROR(VLOOKUP($B320,'Privacy Analyst Evaluation'!$A$46:$E$120,5,0),""))&amp;""</f>
        <v/>
      </c>
      <c r="G320" s="234"/>
      <c r="H320" s="233" t="str">
        <f>IFERROR(IF($H319+1&gt;'(backend scoring)'!$Q$335,"",$H319+1),"")</f>
        <v/>
      </c>
      <c r="I320" s="233" t="str">
        <f>_xlfn.XLOOKUP($H320,'(backend scoring)'!$S$2:$S$333,'(backend scoring)'!$A$2:$A$333,"")</f>
        <v/>
      </c>
      <c r="J320" s="233" t="str">
        <f>IFERROR(VLOOKUP($I320,'Institution Evaluation'!$A$55:$E$346,2,0),IFERROR(VLOOKUP($I320,'Privacy Analyst Evaluation'!$A$46:$E$120,2,0),""))</f>
        <v/>
      </c>
      <c r="K320" s="233" t="str">
        <f>IFERROR(VLOOKUP($I320,'Institution Evaluation'!$A$55:$E$346,3,0),IFERROR(VLOOKUP($I320,'Privacy Analyst Evaluation'!$A$46:$E$120,3,0),""))&amp;""</f>
        <v/>
      </c>
      <c r="L320" s="233" t="str">
        <f>IFERROR(VLOOKUP($I320,'Institution Evaluation'!$A$55:$E$346,4,0),IFERROR(VLOOKUP($I320,'Privacy Analyst Evaluation'!$A$46:$E$120,4,0),""))&amp;""</f>
        <v/>
      </c>
      <c r="M320" s="233" t="str">
        <f>IFERROR(VLOOKUP($I320,'Institution Evaluation'!$A$55:$E$346,5,0),IFERROR(VLOOKUP($I320,'Privacy Analyst Evaluation'!$A$46:$E$120,5,0),""))&amp;""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2">
      <c r="A321" s="233" t="str">
        <f>IFERROR(IF($A320+1&gt;'(backend scoring)'!$T$335,"",$A320+1),"")</f>
        <v/>
      </c>
      <c r="B321" s="233" t="str">
        <f>_xlfn.XLOOKUP($A321,'(backend scoring)'!$V$2:$V$333,'(backend scoring)'!$A$2:$A$333,"")</f>
        <v/>
      </c>
      <c r="C321" s="233" t="str">
        <f>IFERROR(VLOOKUP($B321,'Institution Evaluation'!$A$55:$E$346,2,0),IFERROR(VLOOKUP($B321,'Privacy Analyst Evaluation'!$A$46:$E$120,2,0),""))&amp;""</f>
        <v/>
      </c>
      <c r="D321" s="233" t="str">
        <f>IFERROR(VLOOKUP($B321,'Institution Evaluation'!$A$55:$E$346,3,0),IFERROR(VLOOKUP($B321,'Privacy Analyst Evaluation'!$A$46:$E$120,3,0),""))&amp;""</f>
        <v/>
      </c>
      <c r="E321" s="233" t="str">
        <f>IFERROR(VLOOKUP($B321,'Institution Evaluation'!$A$55:$E$346,4,0),IFERROR(VLOOKUP($B321,'Privacy Analyst Evaluation'!$A$46:$E$120,4,0),""))&amp;""</f>
        <v/>
      </c>
      <c r="F321" s="233" t="str">
        <f>IFERROR(VLOOKUP($B321,'Institution Evaluation'!$A$55:$E$346,5,0),IFERROR(VLOOKUP($B321,'Privacy Analyst Evaluation'!$A$46:$E$120,5,0),""))&amp;""</f>
        <v/>
      </c>
      <c r="G321" s="234"/>
      <c r="H321" s="233" t="str">
        <f>IFERROR(IF($H320+1&gt;'(backend scoring)'!$Q$335,"",$H320+1),"")</f>
        <v/>
      </c>
      <c r="I321" s="233" t="str">
        <f>_xlfn.XLOOKUP($H321,'(backend scoring)'!$S$2:$S$333,'(backend scoring)'!$A$2:$A$333,"")</f>
        <v/>
      </c>
      <c r="J321" s="233" t="str">
        <f>IFERROR(VLOOKUP($I321,'Institution Evaluation'!$A$55:$E$346,2,0),IFERROR(VLOOKUP($I321,'Privacy Analyst Evaluation'!$A$46:$E$120,2,0),""))</f>
        <v/>
      </c>
      <c r="K321" s="233" t="str">
        <f>IFERROR(VLOOKUP($I321,'Institution Evaluation'!$A$55:$E$346,3,0),IFERROR(VLOOKUP($I321,'Privacy Analyst Evaluation'!$A$46:$E$120,3,0),""))&amp;""</f>
        <v/>
      </c>
      <c r="L321" s="233" t="str">
        <f>IFERROR(VLOOKUP($I321,'Institution Evaluation'!$A$55:$E$346,4,0),IFERROR(VLOOKUP($I321,'Privacy Analyst Evaluation'!$A$46:$E$120,4,0),""))&amp;""</f>
        <v/>
      </c>
      <c r="M321" s="233" t="str">
        <f>IFERROR(VLOOKUP($I321,'Institution Evaluation'!$A$55:$E$346,5,0),IFERROR(VLOOKUP($I321,'Privacy Analyst Evaluation'!$A$46:$E$120,5,0),""))&amp;""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2">
      <c r="A322" s="233" t="str">
        <f>IFERROR(IF($A321+1&gt;'(backend scoring)'!$T$335,"",$A321+1),"")</f>
        <v/>
      </c>
      <c r="B322" s="233" t="str">
        <f>_xlfn.XLOOKUP($A322,'(backend scoring)'!$V$2:$V$333,'(backend scoring)'!$A$2:$A$333,"")</f>
        <v/>
      </c>
      <c r="C322" s="233" t="str">
        <f>IFERROR(VLOOKUP($B322,'Institution Evaluation'!$A$55:$E$346,2,0),IFERROR(VLOOKUP($B322,'Privacy Analyst Evaluation'!$A$46:$E$120,2,0),""))&amp;""</f>
        <v/>
      </c>
      <c r="D322" s="233" t="str">
        <f>IFERROR(VLOOKUP($B322,'Institution Evaluation'!$A$55:$E$346,3,0),IFERROR(VLOOKUP($B322,'Privacy Analyst Evaluation'!$A$46:$E$120,3,0),""))&amp;""</f>
        <v/>
      </c>
      <c r="E322" s="233" t="str">
        <f>IFERROR(VLOOKUP($B322,'Institution Evaluation'!$A$55:$E$346,4,0),IFERROR(VLOOKUP($B322,'Privacy Analyst Evaluation'!$A$46:$E$120,4,0),""))&amp;""</f>
        <v/>
      </c>
      <c r="F322" s="233" t="str">
        <f>IFERROR(VLOOKUP($B322,'Institution Evaluation'!$A$55:$E$346,5,0),IFERROR(VLOOKUP($B322,'Privacy Analyst Evaluation'!$A$46:$E$120,5,0),""))&amp;""</f>
        <v/>
      </c>
      <c r="G322" s="234"/>
      <c r="H322" s="233" t="str">
        <f>IFERROR(IF($H321+1&gt;'(backend scoring)'!$Q$335,"",$H321+1),"")</f>
        <v/>
      </c>
      <c r="I322" s="233" t="str">
        <f>_xlfn.XLOOKUP($H322,'(backend scoring)'!$S$2:$S$333,'(backend scoring)'!$A$2:$A$333,"")</f>
        <v/>
      </c>
      <c r="J322" s="233" t="str">
        <f>IFERROR(VLOOKUP($I322,'Institution Evaluation'!$A$55:$E$346,2,0),IFERROR(VLOOKUP($I322,'Privacy Analyst Evaluation'!$A$46:$E$120,2,0),""))</f>
        <v/>
      </c>
      <c r="K322" s="233" t="str">
        <f>IFERROR(VLOOKUP($I322,'Institution Evaluation'!$A$55:$E$346,3,0),IFERROR(VLOOKUP($I322,'Privacy Analyst Evaluation'!$A$46:$E$120,3,0),""))&amp;""</f>
        <v/>
      </c>
      <c r="L322" s="233" t="str">
        <f>IFERROR(VLOOKUP($I322,'Institution Evaluation'!$A$55:$E$346,4,0),IFERROR(VLOOKUP($I322,'Privacy Analyst Evaluation'!$A$46:$E$120,4,0),""))&amp;""</f>
        <v/>
      </c>
      <c r="M322" s="233" t="str">
        <f>IFERROR(VLOOKUP($I322,'Institution Evaluation'!$A$55:$E$346,5,0),IFERROR(VLOOKUP($I322,'Privacy Analyst Evaluation'!$A$46:$E$120,5,0),""))&amp;""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2">
      <c r="A323" s="233" t="str">
        <f>IFERROR(IF($A322+1&gt;'(backend scoring)'!$T$335,"",$A322+1),"")</f>
        <v/>
      </c>
      <c r="B323" s="233" t="str">
        <f>_xlfn.XLOOKUP($A323,'(backend scoring)'!$V$2:$V$333,'(backend scoring)'!$A$2:$A$333,"")</f>
        <v/>
      </c>
      <c r="C323" s="233" t="str">
        <f>IFERROR(VLOOKUP($B323,'Institution Evaluation'!$A$55:$E$346,2,0),IFERROR(VLOOKUP($B323,'Privacy Analyst Evaluation'!$A$46:$E$120,2,0),""))&amp;""</f>
        <v/>
      </c>
      <c r="D323" s="233" t="str">
        <f>IFERROR(VLOOKUP($B323,'Institution Evaluation'!$A$55:$E$346,3,0),IFERROR(VLOOKUP($B323,'Privacy Analyst Evaluation'!$A$46:$E$120,3,0),""))&amp;""</f>
        <v/>
      </c>
      <c r="E323" s="233" t="str">
        <f>IFERROR(VLOOKUP($B323,'Institution Evaluation'!$A$55:$E$346,4,0),IFERROR(VLOOKUP($B323,'Privacy Analyst Evaluation'!$A$46:$E$120,4,0),""))&amp;""</f>
        <v/>
      </c>
      <c r="F323" s="233" t="str">
        <f>IFERROR(VLOOKUP($B323,'Institution Evaluation'!$A$55:$E$346,5,0),IFERROR(VLOOKUP($B323,'Privacy Analyst Evaluation'!$A$46:$E$120,5,0),""))&amp;""</f>
        <v/>
      </c>
      <c r="G323" s="234"/>
      <c r="H323" s="233" t="str">
        <f>IFERROR(IF($H322+1&gt;'(backend scoring)'!$Q$335,"",$H322+1),"")</f>
        <v/>
      </c>
      <c r="I323" s="233" t="str">
        <f>_xlfn.XLOOKUP($H323,'(backend scoring)'!$S$2:$S$333,'(backend scoring)'!$A$2:$A$333,"")</f>
        <v/>
      </c>
      <c r="J323" s="233" t="str">
        <f>IFERROR(VLOOKUP($I323,'Institution Evaluation'!$A$55:$E$346,2,0),IFERROR(VLOOKUP($I323,'Privacy Analyst Evaluation'!$A$46:$E$120,2,0),""))</f>
        <v/>
      </c>
      <c r="K323" s="233" t="str">
        <f>IFERROR(VLOOKUP($I323,'Institution Evaluation'!$A$55:$E$346,3,0),IFERROR(VLOOKUP($I323,'Privacy Analyst Evaluation'!$A$46:$E$120,3,0),""))&amp;""</f>
        <v/>
      </c>
      <c r="L323" s="233" t="str">
        <f>IFERROR(VLOOKUP($I323,'Institution Evaluation'!$A$55:$E$346,4,0),IFERROR(VLOOKUP($I323,'Privacy Analyst Evaluation'!$A$46:$E$120,4,0),""))&amp;""</f>
        <v/>
      </c>
      <c r="M323" s="233" t="str">
        <f>IFERROR(VLOOKUP($I323,'Institution Evaluation'!$A$55:$E$346,5,0),IFERROR(VLOOKUP($I323,'Privacy Analyst Evaluation'!$A$46:$E$120,5,0),""))&amp;""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2">
      <c r="A324" s="233" t="str">
        <f>IFERROR(IF($A323+1&gt;'(backend scoring)'!$T$335,"",$A323+1),"")</f>
        <v/>
      </c>
      <c r="B324" s="233" t="str">
        <f>_xlfn.XLOOKUP($A324,'(backend scoring)'!$V$2:$V$333,'(backend scoring)'!$A$2:$A$333,"")</f>
        <v/>
      </c>
      <c r="C324" s="233" t="str">
        <f>IFERROR(VLOOKUP($B324,'Institution Evaluation'!$A$55:$E$346,2,0),IFERROR(VLOOKUP($B324,'Privacy Analyst Evaluation'!$A$46:$E$120,2,0),""))&amp;""</f>
        <v/>
      </c>
      <c r="D324" s="233" t="str">
        <f>IFERROR(VLOOKUP($B324,'Institution Evaluation'!$A$55:$E$346,3,0),IFERROR(VLOOKUP($B324,'Privacy Analyst Evaluation'!$A$46:$E$120,3,0),""))&amp;""</f>
        <v/>
      </c>
      <c r="E324" s="233" t="str">
        <f>IFERROR(VLOOKUP($B324,'Institution Evaluation'!$A$55:$E$346,4,0),IFERROR(VLOOKUP($B324,'Privacy Analyst Evaluation'!$A$46:$E$120,4,0),""))&amp;""</f>
        <v/>
      </c>
      <c r="F324" s="233" t="str">
        <f>IFERROR(VLOOKUP($B324,'Institution Evaluation'!$A$55:$E$346,5,0),IFERROR(VLOOKUP($B324,'Privacy Analyst Evaluation'!$A$46:$E$120,5,0),""))&amp;""</f>
        <v/>
      </c>
      <c r="G324" s="234"/>
      <c r="H324" s="233" t="str">
        <f>IFERROR(IF($H323+1&gt;'(backend scoring)'!$Q$335,"",$H323+1),"")</f>
        <v/>
      </c>
      <c r="I324" s="233" t="str">
        <f>_xlfn.XLOOKUP($H324,'(backend scoring)'!$S$2:$S$333,'(backend scoring)'!$A$2:$A$333,"")</f>
        <v/>
      </c>
      <c r="J324" s="233" t="str">
        <f>IFERROR(VLOOKUP($I324,'Institution Evaluation'!$A$55:$E$346,2,0),IFERROR(VLOOKUP($I324,'Privacy Analyst Evaluation'!$A$46:$E$120,2,0),""))</f>
        <v/>
      </c>
      <c r="K324" s="233" t="str">
        <f>IFERROR(VLOOKUP($I324,'Institution Evaluation'!$A$55:$E$346,3,0),IFERROR(VLOOKUP($I324,'Privacy Analyst Evaluation'!$A$46:$E$120,3,0),""))&amp;""</f>
        <v/>
      </c>
      <c r="L324" s="233" t="str">
        <f>IFERROR(VLOOKUP($I324,'Institution Evaluation'!$A$55:$E$346,4,0),IFERROR(VLOOKUP($I324,'Privacy Analyst Evaluation'!$A$46:$E$120,4,0),""))&amp;""</f>
        <v/>
      </c>
      <c r="M324" s="233" t="str">
        <f>IFERROR(VLOOKUP($I324,'Institution Evaluation'!$A$55:$E$346,5,0),IFERROR(VLOOKUP($I324,'Privacy Analyst Evaluation'!$A$46:$E$120,5,0),""))&amp;""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2">
      <c r="A325" s="233" t="str">
        <f>IFERROR(IF($A324+1&gt;'(backend scoring)'!$T$335,"",$A324+1),"")</f>
        <v/>
      </c>
      <c r="B325" s="233" t="str">
        <f>_xlfn.XLOOKUP($A325,'(backend scoring)'!$V$2:$V$333,'(backend scoring)'!$A$2:$A$333,"")</f>
        <v/>
      </c>
      <c r="C325" s="233" t="str">
        <f>IFERROR(VLOOKUP($B325,'Institution Evaluation'!$A$55:$E$346,2,0),IFERROR(VLOOKUP($B325,'Privacy Analyst Evaluation'!$A$46:$E$120,2,0),""))&amp;""</f>
        <v/>
      </c>
      <c r="D325" s="233" t="str">
        <f>IFERROR(VLOOKUP($B325,'Institution Evaluation'!$A$55:$E$346,3,0),IFERROR(VLOOKUP($B325,'Privacy Analyst Evaluation'!$A$46:$E$120,3,0),""))&amp;""</f>
        <v/>
      </c>
      <c r="E325" s="233" t="str">
        <f>IFERROR(VLOOKUP($B325,'Institution Evaluation'!$A$55:$E$346,4,0),IFERROR(VLOOKUP($B325,'Privacy Analyst Evaluation'!$A$46:$E$120,4,0),""))&amp;""</f>
        <v/>
      </c>
      <c r="F325" s="233" t="str">
        <f>IFERROR(VLOOKUP($B325,'Institution Evaluation'!$A$55:$E$346,5,0),IFERROR(VLOOKUP($B325,'Privacy Analyst Evaluation'!$A$46:$E$120,5,0),""))&amp;""</f>
        <v/>
      </c>
      <c r="G325" s="234"/>
      <c r="H325" s="233" t="str">
        <f>IFERROR(IF($H324+1&gt;'(backend scoring)'!$Q$335,"",$H324+1),"")</f>
        <v/>
      </c>
      <c r="I325" s="233" t="str">
        <f>_xlfn.XLOOKUP($H325,'(backend scoring)'!$S$2:$S$333,'(backend scoring)'!$A$2:$A$333,"")</f>
        <v/>
      </c>
      <c r="J325" s="233" t="str">
        <f>IFERROR(VLOOKUP($I325,'Institution Evaluation'!$A$55:$E$346,2,0),IFERROR(VLOOKUP($I325,'Privacy Analyst Evaluation'!$A$46:$E$120,2,0),""))</f>
        <v/>
      </c>
      <c r="K325" s="233" t="str">
        <f>IFERROR(VLOOKUP($I325,'Institution Evaluation'!$A$55:$E$346,3,0),IFERROR(VLOOKUP($I325,'Privacy Analyst Evaluation'!$A$46:$E$120,3,0),""))&amp;""</f>
        <v/>
      </c>
      <c r="L325" s="233" t="str">
        <f>IFERROR(VLOOKUP($I325,'Institution Evaluation'!$A$55:$E$346,4,0),IFERROR(VLOOKUP($I325,'Privacy Analyst Evaluation'!$A$46:$E$120,4,0),""))&amp;""</f>
        <v/>
      </c>
      <c r="M325" s="233" t="str">
        <f>IFERROR(VLOOKUP($I325,'Institution Evaluation'!$A$55:$E$346,5,0),IFERROR(VLOOKUP($I325,'Privacy Analyst Evaluation'!$A$46:$E$120,5,0),""))&amp;""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2">
      <c r="A326" s="233" t="str">
        <f>IFERROR(IF($A325+1&gt;'(backend scoring)'!$T$335,"",$A325+1),"")</f>
        <v/>
      </c>
      <c r="B326" s="233" t="str">
        <f>_xlfn.XLOOKUP($A326,'(backend scoring)'!$V$2:$V$333,'(backend scoring)'!$A$2:$A$333,"")</f>
        <v/>
      </c>
      <c r="C326" s="233" t="str">
        <f>IFERROR(VLOOKUP($B326,'Institution Evaluation'!$A$55:$E$346,2,0),IFERROR(VLOOKUP($B326,'Privacy Analyst Evaluation'!$A$46:$E$120,2,0),""))&amp;""</f>
        <v/>
      </c>
      <c r="D326" s="233" t="str">
        <f>IFERROR(VLOOKUP($B326,'Institution Evaluation'!$A$55:$E$346,3,0),IFERROR(VLOOKUP($B326,'Privacy Analyst Evaluation'!$A$46:$E$120,3,0),""))&amp;""</f>
        <v/>
      </c>
      <c r="E326" s="233" t="str">
        <f>IFERROR(VLOOKUP($B326,'Institution Evaluation'!$A$55:$E$346,4,0),IFERROR(VLOOKUP($B326,'Privacy Analyst Evaluation'!$A$46:$E$120,4,0),""))&amp;""</f>
        <v/>
      </c>
      <c r="F326" s="233" t="str">
        <f>IFERROR(VLOOKUP($B326,'Institution Evaluation'!$A$55:$E$346,5,0),IFERROR(VLOOKUP($B326,'Privacy Analyst Evaluation'!$A$46:$E$120,5,0),""))&amp;""</f>
        <v/>
      </c>
      <c r="G326" s="234"/>
      <c r="H326" s="233" t="str">
        <f>IFERROR(IF($H325+1&gt;'(backend scoring)'!$Q$335,"",$H325+1),"")</f>
        <v/>
      </c>
      <c r="I326" s="233" t="str">
        <f>_xlfn.XLOOKUP($H326,'(backend scoring)'!$S$2:$S$333,'(backend scoring)'!$A$2:$A$333,"")</f>
        <v/>
      </c>
      <c r="J326" s="233" t="str">
        <f>IFERROR(VLOOKUP($I326,'Institution Evaluation'!$A$55:$E$346,2,0),IFERROR(VLOOKUP($I326,'Privacy Analyst Evaluation'!$A$46:$E$120,2,0),""))</f>
        <v/>
      </c>
      <c r="K326" s="233" t="str">
        <f>IFERROR(VLOOKUP($I326,'Institution Evaluation'!$A$55:$E$346,3,0),IFERROR(VLOOKUP($I326,'Privacy Analyst Evaluation'!$A$46:$E$120,3,0),""))&amp;""</f>
        <v/>
      </c>
      <c r="L326" s="233" t="str">
        <f>IFERROR(VLOOKUP($I326,'Institution Evaluation'!$A$55:$E$346,4,0),IFERROR(VLOOKUP($I326,'Privacy Analyst Evaluation'!$A$46:$E$120,4,0),""))&amp;""</f>
        <v/>
      </c>
      <c r="M326" s="233" t="str">
        <f>IFERROR(VLOOKUP($I326,'Institution Evaluation'!$A$55:$E$346,5,0),IFERROR(VLOOKUP($I326,'Privacy Analyst Evaluation'!$A$46:$E$120,5,0),""))&amp;""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2">
      <c r="A327" s="233" t="str">
        <f>IFERROR(IF($A326+1&gt;'(backend scoring)'!$T$335,"",$A326+1),"")</f>
        <v/>
      </c>
      <c r="B327" s="233" t="str">
        <f>_xlfn.XLOOKUP($A327,'(backend scoring)'!$V$2:$V$333,'(backend scoring)'!$A$2:$A$333,"")</f>
        <v/>
      </c>
      <c r="C327" s="233" t="str">
        <f>IFERROR(VLOOKUP($B327,'Institution Evaluation'!$A$55:$E$346,2,0),IFERROR(VLOOKUP($B327,'Privacy Analyst Evaluation'!$A$46:$E$120,2,0),""))&amp;""</f>
        <v/>
      </c>
      <c r="D327" s="233" t="str">
        <f>IFERROR(VLOOKUP($B327,'Institution Evaluation'!$A$55:$E$346,3,0),IFERROR(VLOOKUP($B327,'Privacy Analyst Evaluation'!$A$46:$E$120,3,0),""))&amp;""</f>
        <v/>
      </c>
      <c r="E327" s="233" t="str">
        <f>IFERROR(VLOOKUP($B327,'Institution Evaluation'!$A$55:$E$346,4,0),IFERROR(VLOOKUP($B327,'Privacy Analyst Evaluation'!$A$46:$E$120,4,0),""))&amp;""</f>
        <v/>
      </c>
      <c r="F327" s="233" t="str">
        <f>IFERROR(VLOOKUP($B327,'Institution Evaluation'!$A$55:$E$346,5,0),IFERROR(VLOOKUP($B327,'Privacy Analyst Evaluation'!$A$46:$E$120,5,0),""))&amp;""</f>
        <v/>
      </c>
      <c r="G327" s="234"/>
      <c r="H327" s="233" t="str">
        <f>IFERROR(IF($H326+1&gt;'(backend scoring)'!$Q$335,"",$H326+1),"")</f>
        <v/>
      </c>
      <c r="I327" s="233" t="str">
        <f>_xlfn.XLOOKUP($H327,'(backend scoring)'!$S$2:$S$333,'(backend scoring)'!$A$2:$A$333,"")</f>
        <v/>
      </c>
      <c r="J327" s="233" t="str">
        <f>IFERROR(VLOOKUP($I327,'Institution Evaluation'!$A$55:$E$346,2,0),IFERROR(VLOOKUP($I327,'Privacy Analyst Evaluation'!$A$46:$E$120,2,0),""))</f>
        <v/>
      </c>
      <c r="K327" s="233" t="str">
        <f>IFERROR(VLOOKUP($I327,'Institution Evaluation'!$A$55:$E$346,3,0),IFERROR(VLOOKUP($I327,'Privacy Analyst Evaluation'!$A$46:$E$120,3,0),""))&amp;""</f>
        <v/>
      </c>
      <c r="L327" s="233" t="str">
        <f>IFERROR(VLOOKUP($I327,'Institution Evaluation'!$A$55:$E$346,4,0),IFERROR(VLOOKUP($I327,'Privacy Analyst Evaluation'!$A$46:$E$120,4,0),""))&amp;""</f>
        <v/>
      </c>
      <c r="M327" s="233" t="str">
        <f>IFERROR(VLOOKUP($I327,'Institution Evaluation'!$A$55:$E$346,5,0),IFERROR(VLOOKUP($I327,'Privacy Analyst Evaluation'!$A$46:$E$120,5,0),""))&amp;""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2">
      <c r="A328" s="233" t="str">
        <f>IFERROR(IF($A327+1&gt;'(backend scoring)'!$T$335,"",$A327+1),"")</f>
        <v/>
      </c>
      <c r="B328" s="233" t="str">
        <f>_xlfn.XLOOKUP($A328,'(backend scoring)'!$V$2:$V$333,'(backend scoring)'!$A$2:$A$333,"")</f>
        <v/>
      </c>
      <c r="C328" s="233" t="str">
        <f>IFERROR(VLOOKUP($B328,'Institution Evaluation'!$A$55:$E$346,2,0),IFERROR(VLOOKUP($B328,'Privacy Analyst Evaluation'!$A$46:$E$120,2,0),""))&amp;""</f>
        <v/>
      </c>
      <c r="D328" s="233" t="str">
        <f>IFERROR(VLOOKUP($B328,'Institution Evaluation'!$A$55:$E$346,3,0),IFERROR(VLOOKUP($B328,'Privacy Analyst Evaluation'!$A$46:$E$120,3,0),""))&amp;""</f>
        <v/>
      </c>
      <c r="E328" s="233" t="str">
        <f>IFERROR(VLOOKUP($B328,'Institution Evaluation'!$A$55:$E$346,4,0),IFERROR(VLOOKUP($B328,'Privacy Analyst Evaluation'!$A$46:$E$120,4,0),""))&amp;""</f>
        <v/>
      </c>
      <c r="F328" s="233" t="str">
        <f>IFERROR(VLOOKUP($B328,'Institution Evaluation'!$A$55:$E$346,5,0),IFERROR(VLOOKUP($B328,'Privacy Analyst Evaluation'!$A$46:$E$120,5,0),""))&amp;""</f>
        <v/>
      </c>
      <c r="G328" s="234"/>
      <c r="H328" s="233" t="str">
        <f>IFERROR(IF($H327+1&gt;'(backend scoring)'!$Q$335,"",$H327+1),"")</f>
        <v/>
      </c>
      <c r="I328" s="233" t="str">
        <f>_xlfn.XLOOKUP($H328,'(backend scoring)'!$S$2:$S$333,'(backend scoring)'!$A$2:$A$333,"")</f>
        <v/>
      </c>
      <c r="J328" s="233" t="str">
        <f>IFERROR(VLOOKUP($I328,'Institution Evaluation'!$A$55:$E$346,2,0),IFERROR(VLOOKUP($I328,'Privacy Analyst Evaluation'!$A$46:$E$120,2,0),""))</f>
        <v/>
      </c>
      <c r="K328" s="233" t="str">
        <f>IFERROR(VLOOKUP($I328,'Institution Evaluation'!$A$55:$E$346,3,0),IFERROR(VLOOKUP($I328,'Privacy Analyst Evaluation'!$A$46:$E$120,3,0),""))&amp;""</f>
        <v/>
      </c>
      <c r="L328" s="233" t="str">
        <f>IFERROR(VLOOKUP($I328,'Institution Evaluation'!$A$55:$E$346,4,0),IFERROR(VLOOKUP($I328,'Privacy Analyst Evaluation'!$A$46:$E$120,4,0),""))&amp;""</f>
        <v/>
      </c>
      <c r="M328" s="233" t="str">
        <f>IFERROR(VLOOKUP($I328,'Institution Evaluation'!$A$55:$E$346,5,0),IFERROR(VLOOKUP($I328,'Privacy Analyst Evaluation'!$A$46:$E$120,5,0),""))&amp;""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2">
      <c r="A329" s="233" t="str">
        <f>IFERROR(IF($A328+1&gt;'(backend scoring)'!$T$335,"",$A328+1),"")</f>
        <v/>
      </c>
      <c r="B329" s="233" t="str">
        <f>_xlfn.XLOOKUP($A329,'(backend scoring)'!$V$2:$V$333,'(backend scoring)'!$A$2:$A$333,"")</f>
        <v/>
      </c>
      <c r="C329" s="233" t="str">
        <f>IFERROR(VLOOKUP($B329,'Institution Evaluation'!$A$55:$E$346,2,0),IFERROR(VLOOKUP($B329,'Privacy Analyst Evaluation'!$A$46:$E$120,2,0),""))&amp;""</f>
        <v/>
      </c>
      <c r="D329" s="233" t="str">
        <f>IFERROR(VLOOKUP($B329,'Institution Evaluation'!$A$55:$E$346,3,0),IFERROR(VLOOKUP($B329,'Privacy Analyst Evaluation'!$A$46:$E$120,3,0),""))&amp;""</f>
        <v/>
      </c>
      <c r="E329" s="233" t="str">
        <f>IFERROR(VLOOKUP($B329,'Institution Evaluation'!$A$55:$E$346,4,0),IFERROR(VLOOKUP($B329,'Privacy Analyst Evaluation'!$A$46:$E$120,4,0),""))&amp;""</f>
        <v/>
      </c>
      <c r="F329" s="233" t="str">
        <f>IFERROR(VLOOKUP($B329,'Institution Evaluation'!$A$55:$E$346,5,0),IFERROR(VLOOKUP($B329,'Privacy Analyst Evaluation'!$A$46:$E$120,5,0),""))&amp;""</f>
        <v/>
      </c>
      <c r="G329" s="234"/>
      <c r="H329" s="233" t="str">
        <f>IFERROR(IF($H328+1&gt;'(backend scoring)'!$Q$335,"",$H328+1),"")</f>
        <v/>
      </c>
      <c r="I329" s="233" t="str">
        <f>_xlfn.XLOOKUP($H329,'(backend scoring)'!$S$2:$S$333,'(backend scoring)'!$A$2:$A$333,"")</f>
        <v/>
      </c>
      <c r="J329" s="233" t="str">
        <f>IFERROR(VLOOKUP($I329,'Institution Evaluation'!$A$55:$E$346,2,0),IFERROR(VLOOKUP($I329,'Privacy Analyst Evaluation'!$A$46:$E$120,2,0),""))</f>
        <v/>
      </c>
      <c r="K329" s="233" t="str">
        <f>IFERROR(VLOOKUP($I329,'Institution Evaluation'!$A$55:$E$346,3,0),IFERROR(VLOOKUP($I329,'Privacy Analyst Evaluation'!$A$46:$E$120,3,0),""))&amp;""</f>
        <v/>
      </c>
      <c r="L329" s="233" t="str">
        <f>IFERROR(VLOOKUP($I329,'Institution Evaluation'!$A$55:$E$346,4,0),IFERROR(VLOOKUP($I329,'Privacy Analyst Evaluation'!$A$46:$E$120,4,0),""))&amp;""</f>
        <v/>
      </c>
      <c r="M329" s="233" t="str">
        <f>IFERROR(VLOOKUP($I329,'Institution Evaluation'!$A$55:$E$346,5,0),IFERROR(VLOOKUP($I329,'Privacy Analyst Evaluation'!$A$46:$E$120,5,0),""))&amp;""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2">
      <c r="A330" s="233" t="str">
        <f>IFERROR(IF($A329+1&gt;'(backend scoring)'!$T$335,"",$A329+1),"")</f>
        <v/>
      </c>
      <c r="B330" s="233" t="str">
        <f>_xlfn.XLOOKUP($A330,'(backend scoring)'!$V$2:$V$333,'(backend scoring)'!$A$2:$A$333,"")</f>
        <v/>
      </c>
      <c r="C330" s="233" t="str">
        <f>IFERROR(VLOOKUP($B330,'Institution Evaluation'!$A$55:$E$346,2,0),IFERROR(VLOOKUP($B330,'Privacy Analyst Evaluation'!$A$46:$E$120,2,0),""))&amp;""</f>
        <v/>
      </c>
      <c r="D330" s="233" t="str">
        <f>IFERROR(VLOOKUP($B330,'Institution Evaluation'!$A$55:$E$346,3,0),IFERROR(VLOOKUP($B330,'Privacy Analyst Evaluation'!$A$46:$E$120,3,0),""))&amp;""</f>
        <v/>
      </c>
      <c r="E330" s="233" t="str">
        <f>IFERROR(VLOOKUP($B330,'Institution Evaluation'!$A$55:$E$346,4,0),IFERROR(VLOOKUP($B330,'Privacy Analyst Evaluation'!$A$46:$E$120,4,0),""))&amp;""</f>
        <v/>
      </c>
      <c r="F330" s="233" t="str">
        <f>IFERROR(VLOOKUP($B330,'Institution Evaluation'!$A$55:$E$346,5,0),IFERROR(VLOOKUP($B330,'Privacy Analyst Evaluation'!$A$46:$E$120,5,0),""))&amp;""</f>
        <v/>
      </c>
      <c r="G330" s="234"/>
      <c r="H330" s="233" t="str">
        <f>IFERROR(IF($H329+1&gt;'(backend scoring)'!$Q$335,"",$H329+1),"")</f>
        <v/>
      </c>
      <c r="I330" s="233" t="str">
        <f>_xlfn.XLOOKUP($H330,'(backend scoring)'!$S$2:$S$333,'(backend scoring)'!$A$2:$A$333,"")</f>
        <v/>
      </c>
      <c r="J330" s="233" t="str">
        <f>IFERROR(VLOOKUP($I330,'Institution Evaluation'!$A$55:$E$346,2,0),IFERROR(VLOOKUP($I330,'Privacy Analyst Evaluation'!$A$46:$E$120,2,0),""))</f>
        <v/>
      </c>
      <c r="K330" s="233" t="str">
        <f>IFERROR(VLOOKUP($I330,'Institution Evaluation'!$A$55:$E$346,3,0),IFERROR(VLOOKUP($I330,'Privacy Analyst Evaluation'!$A$46:$E$120,3,0),""))&amp;""</f>
        <v/>
      </c>
      <c r="L330" s="233" t="str">
        <f>IFERROR(VLOOKUP($I330,'Institution Evaluation'!$A$55:$E$346,4,0),IFERROR(VLOOKUP($I330,'Privacy Analyst Evaluation'!$A$46:$E$120,4,0),""))&amp;""</f>
        <v/>
      </c>
      <c r="M330" s="233" t="str">
        <f>IFERROR(VLOOKUP($I330,'Institution Evaluation'!$A$55:$E$346,5,0),IFERROR(VLOOKUP($I330,'Privacy Analyst Evaluation'!$A$46:$E$120,5,0),""))&amp;""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2">
      <c r="A331" s="233" t="str">
        <f>IFERROR(IF($A330+1&gt;'(backend scoring)'!$T$335,"",$A330+1),"")</f>
        <v/>
      </c>
      <c r="B331" s="233" t="str">
        <f>_xlfn.XLOOKUP($A331,'(backend scoring)'!$V$2:$V$333,'(backend scoring)'!$A$2:$A$333,"")</f>
        <v/>
      </c>
      <c r="C331" s="233" t="str">
        <f>IFERROR(VLOOKUP($B331,'Institution Evaluation'!$A$55:$E$346,2,0),IFERROR(VLOOKUP($B331,'Privacy Analyst Evaluation'!$A$46:$E$120,2,0),""))&amp;""</f>
        <v/>
      </c>
      <c r="D331" s="233" t="str">
        <f>IFERROR(VLOOKUP($B331,'Institution Evaluation'!$A$55:$E$346,3,0),IFERROR(VLOOKUP($B331,'Privacy Analyst Evaluation'!$A$46:$E$120,3,0),""))&amp;""</f>
        <v/>
      </c>
      <c r="E331" s="233" t="str">
        <f>IFERROR(VLOOKUP($B331,'Institution Evaluation'!$A$55:$E$346,4,0),IFERROR(VLOOKUP($B331,'Privacy Analyst Evaluation'!$A$46:$E$120,4,0),""))&amp;""</f>
        <v/>
      </c>
      <c r="F331" s="233" t="str">
        <f>IFERROR(VLOOKUP($B331,'Institution Evaluation'!$A$55:$E$346,5,0),IFERROR(VLOOKUP($B331,'Privacy Analyst Evaluation'!$A$46:$E$120,5,0),""))&amp;""</f>
        <v/>
      </c>
      <c r="G331" s="234"/>
      <c r="H331" s="233" t="str">
        <f>IFERROR(IF($H330+1&gt;'(backend scoring)'!$Q$335,"",$H330+1),"")</f>
        <v/>
      </c>
      <c r="I331" s="233" t="str">
        <f>_xlfn.XLOOKUP($H331,'(backend scoring)'!$S$2:$S$333,'(backend scoring)'!$A$2:$A$333,"")</f>
        <v/>
      </c>
      <c r="J331" s="233" t="str">
        <f>IFERROR(VLOOKUP($I331,'Institution Evaluation'!$A$55:$E$346,2,0),IFERROR(VLOOKUP($I331,'Privacy Analyst Evaluation'!$A$46:$E$120,2,0),""))</f>
        <v/>
      </c>
      <c r="K331" s="233" t="str">
        <f>IFERROR(VLOOKUP($I331,'Institution Evaluation'!$A$55:$E$346,3,0),IFERROR(VLOOKUP($I331,'Privacy Analyst Evaluation'!$A$46:$E$120,3,0),""))&amp;""</f>
        <v/>
      </c>
      <c r="L331" s="233" t="str">
        <f>IFERROR(VLOOKUP($I331,'Institution Evaluation'!$A$55:$E$346,4,0),IFERROR(VLOOKUP($I331,'Privacy Analyst Evaluation'!$A$46:$E$120,4,0),""))&amp;""</f>
        <v/>
      </c>
      <c r="M331" s="233" t="str">
        <f>IFERROR(VLOOKUP($I331,'Institution Evaluation'!$A$55:$E$346,5,0),IFERROR(VLOOKUP($I331,'Privacy Analyst Evaluation'!$A$46:$E$120,5,0),""))&amp;""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2">
      <c r="A332" s="233" t="str">
        <f>IFERROR(IF($A331+1&gt;'(backend scoring)'!$T$335,"",$A331+1),"")</f>
        <v/>
      </c>
      <c r="B332" s="233" t="str">
        <f>_xlfn.XLOOKUP($A332,'(backend scoring)'!$V$2:$V$333,'(backend scoring)'!$A$2:$A$333,"")</f>
        <v/>
      </c>
      <c r="C332" s="233" t="str">
        <f>IFERROR(VLOOKUP($B332,'Institution Evaluation'!$A$55:$E$346,2,0),IFERROR(VLOOKUP($B332,'Privacy Analyst Evaluation'!$A$46:$E$120,2,0),""))&amp;""</f>
        <v/>
      </c>
      <c r="D332" s="233" t="str">
        <f>IFERROR(VLOOKUP($B332,'Institution Evaluation'!$A$55:$E$346,3,0),IFERROR(VLOOKUP($B332,'Privacy Analyst Evaluation'!$A$46:$E$120,3,0),""))&amp;""</f>
        <v/>
      </c>
      <c r="E332" s="233" t="str">
        <f>IFERROR(VLOOKUP($B332,'Institution Evaluation'!$A$55:$E$346,4,0),IFERROR(VLOOKUP($B332,'Privacy Analyst Evaluation'!$A$46:$E$120,4,0),""))&amp;""</f>
        <v/>
      </c>
      <c r="F332" s="233" t="str">
        <f>IFERROR(VLOOKUP($B332,'Institution Evaluation'!$A$55:$E$346,5,0),IFERROR(VLOOKUP($B332,'Privacy Analyst Evaluation'!$A$46:$E$120,5,0),""))&amp;""</f>
        <v/>
      </c>
      <c r="G332" s="234"/>
      <c r="H332" s="233" t="str">
        <f>IFERROR(IF($H331+1&gt;'(backend scoring)'!$Q$335,"",$H331+1),"")</f>
        <v/>
      </c>
      <c r="I332" s="233" t="str">
        <f>_xlfn.XLOOKUP($H332,'(backend scoring)'!$S$2:$S$333,'(backend scoring)'!$A$2:$A$333,"")</f>
        <v/>
      </c>
      <c r="J332" s="233" t="str">
        <f>IFERROR(VLOOKUP($I332,'Institution Evaluation'!$A$55:$E$346,2,0),IFERROR(VLOOKUP($I332,'Privacy Analyst Evaluation'!$A$46:$E$120,2,0),""))</f>
        <v/>
      </c>
      <c r="K332" s="233" t="str">
        <f>IFERROR(VLOOKUP($I332,'Institution Evaluation'!$A$55:$E$346,3,0),IFERROR(VLOOKUP($I332,'Privacy Analyst Evaluation'!$A$46:$E$120,3,0),""))&amp;""</f>
        <v/>
      </c>
      <c r="L332" s="233" t="str">
        <f>IFERROR(VLOOKUP($I332,'Institution Evaluation'!$A$55:$E$346,4,0),IFERROR(VLOOKUP($I332,'Privacy Analyst Evaluation'!$A$46:$E$120,4,0),""))&amp;""</f>
        <v/>
      </c>
      <c r="M332" s="233" t="str">
        <f>IFERROR(VLOOKUP($I332,'Institution Evaluation'!$A$55:$E$346,5,0),IFERROR(VLOOKUP($I332,'Privacy Analyst Evaluation'!$A$46:$E$120,5,0),""))&amp;""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2">
      <c r="A333" s="233" t="str">
        <f>IFERROR(IF($A332+1&gt;'(backend scoring)'!$T$335,"",$A332+1),"")</f>
        <v/>
      </c>
      <c r="B333" s="233" t="str">
        <f>_xlfn.XLOOKUP($A333,'(backend scoring)'!$V$2:$V$333,'(backend scoring)'!$A$2:$A$333,"")</f>
        <v/>
      </c>
      <c r="C333" s="233" t="str">
        <f>IFERROR(VLOOKUP($B333,'Institution Evaluation'!$A$55:$E$346,2,0),IFERROR(VLOOKUP($B333,'Privacy Analyst Evaluation'!$A$46:$E$120,2,0),""))&amp;""</f>
        <v/>
      </c>
      <c r="D333" s="233" t="str">
        <f>IFERROR(VLOOKUP($B333,'Institution Evaluation'!$A$55:$E$346,3,0),IFERROR(VLOOKUP($B333,'Privacy Analyst Evaluation'!$A$46:$E$120,3,0),""))&amp;""</f>
        <v/>
      </c>
      <c r="E333" s="233" t="str">
        <f>IFERROR(VLOOKUP($B333,'Institution Evaluation'!$A$55:$E$346,4,0),IFERROR(VLOOKUP($B333,'Privacy Analyst Evaluation'!$A$46:$E$120,4,0),""))&amp;""</f>
        <v/>
      </c>
      <c r="F333" s="233" t="str">
        <f>IFERROR(VLOOKUP($B333,'Institution Evaluation'!$A$55:$E$346,5,0),IFERROR(VLOOKUP($B333,'Privacy Analyst Evaluation'!$A$46:$E$120,5,0),""))&amp;""</f>
        <v/>
      </c>
      <c r="G333" s="234"/>
      <c r="H333" s="233" t="str">
        <f>IFERROR(IF($H332+1&gt;'(backend scoring)'!$Q$335,"",$H332+1),"")</f>
        <v/>
      </c>
      <c r="I333" s="233" t="str">
        <f>_xlfn.XLOOKUP($H333,'(backend scoring)'!$S$2:$S$333,'(backend scoring)'!$A$2:$A$333,"")</f>
        <v/>
      </c>
      <c r="J333" s="233" t="str">
        <f>IFERROR(VLOOKUP($I333,'Institution Evaluation'!$A$55:$E$346,2,0),IFERROR(VLOOKUP($I333,'Privacy Analyst Evaluation'!$A$46:$E$120,2,0),""))</f>
        <v/>
      </c>
      <c r="K333" s="233" t="str">
        <f>IFERROR(VLOOKUP($I333,'Institution Evaluation'!$A$55:$E$346,3,0),IFERROR(VLOOKUP($I333,'Privacy Analyst Evaluation'!$A$46:$E$120,3,0),""))&amp;""</f>
        <v/>
      </c>
      <c r="L333" s="233" t="str">
        <f>IFERROR(VLOOKUP($I333,'Institution Evaluation'!$A$55:$E$346,4,0),IFERROR(VLOOKUP($I333,'Privacy Analyst Evaluation'!$A$46:$E$120,4,0),""))&amp;""</f>
        <v/>
      </c>
      <c r="M333" s="233" t="str">
        <f>IFERROR(VLOOKUP($I333,'Institution Evaluation'!$A$55:$E$346,5,0),IFERROR(VLOOKUP($I333,'Privacy Analyst Evaluation'!$A$46:$E$120,5,0),""))&amp;""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2">
      <c r="A334" s="233" t="str">
        <f>IFERROR(IF($A333+1&gt;'(backend scoring)'!$T$335,"",$A333+1),"")</f>
        <v/>
      </c>
      <c r="B334" s="233" t="str">
        <f>_xlfn.XLOOKUP($A334,'(backend scoring)'!$V$2:$V$333,'(backend scoring)'!$A$2:$A$333,"")</f>
        <v/>
      </c>
      <c r="C334" s="233" t="str">
        <f>IFERROR(VLOOKUP($B334,'Institution Evaluation'!$A$55:$E$346,2,0),IFERROR(VLOOKUP($B334,'Privacy Analyst Evaluation'!$A$46:$E$120,2,0),""))&amp;""</f>
        <v/>
      </c>
      <c r="D334" s="233" t="str">
        <f>IFERROR(VLOOKUP($B334,'Institution Evaluation'!$A$55:$E$346,3,0),IFERROR(VLOOKUP($B334,'Privacy Analyst Evaluation'!$A$46:$E$120,3,0),""))&amp;""</f>
        <v/>
      </c>
      <c r="E334" s="233" t="str">
        <f>IFERROR(VLOOKUP($B334,'Institution Evaluation'!$A$55:$E$346,4,0),IFERROR(VLOOKUP($B334,'Privacy Analyst Evaluation'!$A$46:$E$120,4,0),""))&amp;""</f>
        <v/>
      </c>
      <c r="F334" s="233" t="str">
        <f>IFERROR(VLOOKUP($B334,'Institution Evaluation'!$A$55:$E$346,5,0),IFERROR(VLOOKUP($B334,'Privacy Analyst Evaluation'!$A$46:$E$120,5,0),""))&amp;""</f>
        <v/>
      </c>
      <c r="G334" s="234"/>
      <c r="H334" s="233" t="str">
        <f>IFERROR(IF($H333+1&gt;'(backend scoring)'!$Q$335,"",$H333+1),"")</f>
        <v/>
      </c>
      <c r="I334" s="233" t="str">
        <f>_xlfn.XLOOKUP($H334,'(backend scoring)'!$S$2:$S$333,'(backend scoring)'!$A$2:$A$333,"")</f>
        <v/>
      </c>
      <c r="J334" s="233" t="str">
        <f>IFERROR(VLOOKUP($I334,'Institution Evaluation'!$A$55:$E$346,2,0),IFERROR(VLOOKUP($I334,'Privacy Analyst Evaluation'!$A$46:$E$120,2,0),""))</f>
        <v/>
      </c>
      <c r="K334" s="233" t="str">
        <f>IFERROR(VLOOKUP($I334,'Institution Evaluation'!$A$55:$E$346,3,0),IFERROR(VLOOKUP($I334,'Privacy Analyst Evaluation'!$A$46:$E$120,3,0),""))&amp;""</f>
        <v/>
      </c>
      <c r="L334" s="233" t="str">
        <f>IFERROR(VLOOKUP($I334,'Institution Evaluation'!$A$55:$E$346,4,0),IFERROR(VLOOKUP($I334,'Privacy Analyst Evaluation'!$A$46:$E$120,4,0),""))&amp;""</f>
        <v/>
      </c>
      <c r="M334" s="233" t="str">
        <f>IFERROR(VLOOKUP($I334,'Institution Evaluation'!$A$55:$E$346,5,0),IFERROR(VLOOKUP($I334,'Privacy Analyst Evaluation'!$A$46:$E$120,5,0),""))&amp;""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2">
      <c r="A335" s="233" t="str">
        <f>IFERROR(IF($A334+1&gt;'(backend scoring)'!$T$335,"",$A334+1),"")</f>
        <v/>
      </c>
      <c r="B335" s="233" t="str">
        <f>_xlfn.XLOOKUP($A335,'(backend scoring)'!$V$2:$V$333,'(backend scoring)'!$A$2:$A$333,"")</f>
        <v/>
      </c>
      <c r="C335" s="233" t="str">
        <f>IFERROR(VLOOKUP($B335,'Institution Evaluation'!$A$55:$E$346,2,0),IFERROR(VLOOKUP($B335,'Privacy Analyst Evaluation'!$A$46:$E$120,2,0),""))&amp;""</f>
        <v/>
      </c>
      <c r="D335" s="233" t="str">
        <f>IFERROR(VLOOKUP($B335,'Institution Evaluation'!$A$55:$E$346,3,0),IFERROR(VLOOKUP($B335,'Privacy Analyst Evaluation'!$A$46:$E$120,3,0),""))&amp;""</f>
        <v/>
      </c>
      <c r="E335" s="233" t="str">
        <f>IFERROR(VLOOKUP($B335,'Institution Evaluation'!$A$55:$E$346,4,0),IFERROR(VLOOKUP($B335,'Privacy Analyst Evaluation'!$A$46:$E$120,4,0),""))&amp;""</f>
        <v/>
      </c>
      <c r="F335" s="233" t="str">
        <f>IFERROR(VLOOKUP($B335,'Institution Evaluation'!$A$55:$E$346,5,0),IFERROR(VLOOKUP($B335,'Privacy Analyst Evaluation'!$A$46:$E$120,5,0),""))&amp;""</f>
        <v/>
      </c>
      <c r="G335" s="234"/>
      <c r="H335" s="233" t="str">
        <f>IFERROR(IF($H334+1&gt;'(backend scoring)'!$Q$335,"",$H334+1),"")</f>
        <v/>
      </c>
      <c r="I335" s="233" t="str">
        <f>_xlfn.XLOOKUP($H335,'(backend scoring)'!$S$2:$S$333,'(backend scoring)'!$A$2:$A$333,"")</f>
        <v/>
      </c>
      <c r="J335" s="233" t="str">
        <f>IFERROR(VLOOKUP($I335,'Institution Evaluation'!$A$55:$E$346,2,0),IFERROR(VLOOKUP($I335,'Privacy Analyst Evaluation'!$A$46:$E$120,2,0),""))</f>
        <v/>
      </c>
      <c r="K335" s="233" t="str">
        <f>IFERROR(VLOOKUP($I335,'Institution Evaluation'!$A$55:$E$346,3,0),IFERROR(VLOOKUP($I335,'Privacy Analyst Evaluation'!$A$46:$E$120,3,0),""))&amp;""</f>
        <v/>
      </c>
      <c r="L335" s="233" t="str">
        <f>IFERROR(VLOOKUP($I335,'Institution Evaluation'!$A$55:$E$346,4,0),IFERROR(VLOOKUP($I335,'Privacy Analyst Evaluation'!$A$46:$E$120,4,0),""))&amp;""</f>
        <v/>
      </c>
      <c r="M335" s="233" t="str">
        <f>IFERROR(VLOOKUP($I335,'Institution Evaluation'!$A$55:$E$346,5,0),IFERROR(VLOOKUP($I335,'Privacy Analyst Evaluation'!$A$46:$E$120,5,0),""))&amp;""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2">
      <c r="A336" s="233" t="str">
        <f>IFERROR(IF($A335+1&gt;'(backend scoring)'!$T$335,"",$A335+1),"")</f>
        <v/>
      </c>
      <c r="B336" s="233" t="str">
        <f>_xlfn.XLOOKUP($A336,'(backend scoring)'!$V$2:$V$333,'(backend scoring)'!$A$2:$A$333,"")</f>
        <v/>
      </c>
      <c r="C336" s="233" t="str">
        <f>IFERROR(VLOOKUP($B336,'Institution Evaluation'!$A$55:$E$346,2,0),IFERROR(VLOOKUP($B336,'Privacy Analyst Evaluation'!$A$46:$E$120,2,0),""))&amp;""</f>
        <v/>
      </c>
      <c r="D336" s="233" t="str">
        <f>IFERROR(VLOOKUP($B336,'Institution Evaluation'!$A$55:$E$346,3,0),IFERROR(VLOOKUP($B336,'Privacy Analyst Evaluation'!$A$46:$E$120,3,0),""))&amp;""</f>
        <v/>
      </c>
      <c r="E336" s="233" t="str">
        <f>IFERROR(VLOOKUP($B336,'Institution Evaluation'!$A$55:$E$346,4,0),IFERROR(VLOOKUP($B336,'Privacy Analyst Evaluation'!$A$46:$E$120,4,0),""))&amp;""</f>
        <v/>
      </c>
      <c r="F336" s="233" t="str">
        <f>IFERROR(VLOOKUP($B336,'Institution Evaluation'!$A$55:$E$346,5,0),IFERROR(VLOOKUP($B336,'Privacy Analyst Evaluation'!$A$46:$E$120,5,0),""))&amp;""</f>
        <v/>
      </c>
      <c r="G336" s="234"/>
      <c r="H336" s="233" t="str">
        <f>IFERROR(IF($H335+1&gt;'(backend scoring)'!$Q$335,"",$H335+1),"")</f>
        <v/>
      </c>
      <c r="I336" s="233" t="str">
        <f>_xlfn.XLOOKUP($H336,'(backend scoring)'!$S$2:$S$333,'(backend scoring)'!$A$2:$A$333,"")</f>
        <v/>
      </c>
      <c r="J336" s="233" t="str">
        <f>IFERROR(VLOOKUP($I336,'Institution Evaluation'!$A$55:$E$346,2,0),IFERROR(VLOOKUP($I336,'Privacy Analyst Evaluation'!$A$46:$E$120,2,0),""))</f>
        <v/>
      </c>
      <c r="K336" s="233" t="str">
        <f>IFERROR(VLOOKUP($I336,'Institution Evaluation'!$A$55:$E$346,3,0),IFERROR(VLOOKUP($I336,'Privacy Analyst Evaluation'!$A$46:$E$120,3,0),""))&amp;""</f>
        <v/>
      </c>
      <c r="L336" s="233" t="str">
        <f>IFERROR(VLOOKUP($I336,'Institution Evaluation'!$A$55:$E$346,4,0),IFERROR(VLOOKUP($I336,'Privacy Analyst Evaluation'!$A$46:$E$120,4,0),""))&amp;""</f>
        <v/>
      </c>
      <c r="M336" s="233" t="str">
        <f>IFERROR(VLOOKUP($I336,'Institution Evaluation'!$A$55:$E$346,5,0),IFERROR(VLOOKUP($I336,'Privacy Analyst Evaluation'!$A$46:$E$120,5,0),""))&amp;""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2">
      <c r="A337" s="233" t="str">
        <f>IFERROR(IF($A336+1&gt;'(backend scoring)'!$T$335,"",$A336+1),"")</f>
        <v/>
      </c>
      <c r="B337" s="233" t="str">
        <f>_xlfn.XLOOKUP($A337,'(backend scoring)'!$V$2:$V$333,'(backend scoring)'!$A$2:$A$333,"")</f>
        <v/>
      </c>
      <c r="C337" s="233" t="str">
        <f>IFERROR(VLOOKUP($B337,'Institution Evaluation'!$A$55:$E$346,2,0),IFERROR(VLOOKUP($B337,'Privacy Analyst Evaluation'!$A$46:$E$120,2,0),""))&amp;""</f>
        <v/>
      </c>
      <c r="D337" s="233" t="str">
        <f>IFERROR(VLOOKUP($B337,'Institution Evaluation'!$A$55:$E$346,3,0),IFERROR(VLOOKUP($B337,'Privacy Analyst Evaluation'!$A$46:$E$120,3,0),""))&amp;""</f>
        <v/>
      </c>
      <c r="E337" s="233" t="str">
        <f>IFERROR(VLOOKUP($B337,'Institution Evaluation'!$A$55:$E$346,4,0),IFERROR(VLOOKUP($B337,'Privacy Analyst Evaluation'!$A$46:$E$120,4,0),""))&amp;""</f>
        <v/>
      </c>
      <c r="F337" s="233" t="str">
        <f>IFERROR(VLOOKUP($B337,'Institution Evaluation'!$A$55:$E$346,5,0),IFERROR(VLOOKUP($B337,'Privacy Analyst Evaluation'!$A$46:$E$120,5,0),""))&amp;""</f>
        <v/>
      </c>
      <c r="G337" s="234"/>
      <c r="H337" s="233" t="str">
        <f>IFERROR(IF($H336+1&gt;'(backend scoring)'!$Q$335,"",$H336+1),"")</f>
        <v/>
      </c>
      <c r="I337" s="233" t="str">
        <f>_xlfn.XLOOKUP($H337,'(backend scoring)'!$S$2:$S$333,'(backend scoring)'!$A$2:$A$333,"")</f>
        <v/>
      </c>
      <c r="J337" s="233" t="str">
        <f>IFERROR(VLOOKUP($I337,'Institution Evaluation'!$A$55:$E$346,2,0),IFERROR(VLOOKUP($I337,'Privacy Analyst Evaluation'!$A$46:$E$120,2,0),""))</f>
        <v/>
      </c>
      <c r="K337" s="233" t="str">
        <f>IFERROR(VLOOKUP($I337,'Institution Evaluation'!$A$55:$E$346,3,0),IFERROR(VLOOKUP($I337,'Privacy Analyst Evaluation'!$A$46:$E$120,3,0),""))&amp;""</f>
        <v/>
      </c>
      <c r="L337" s="233" t="str">
        <f>IFERROR(VLOOKUP($I337,'Institution Evaluation'!$A$55:$E$346,4,0),IFERROR(VLOOKUP($I337,'Privacy Analyst Evaluation'!$A$46:$E$120,4,0),""))&amp;""</f>
        <v/>
      </c>
      <c r="M337" s="233" t="str">
        <f>IFERROR(VLOOKUP($I337,'Institution Evaluation'!$A$55:$E$346,5,0),IFERROR(VLOOKUP($I337,'Privacy Analyst Evaluation'!$A$46:$E$120,5,0),""))&amp;""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2">
      <c r="A338" s="233" t="str">
        <f>IFERROR(IF($A337+1&gt;'(backend scoring)'!$T$335,"",$A337+1),"")</f>
        <v/>
      </c>
      <c r="B338" s="233" t="str">
        <f>_xlfn.XLOOKUP($A338,'(backend scoring)'!$V$2:$V$333,'(backend scoring)'!$A$2:$A$333,"")</f>
        <v/>
      </c>
      <c r="C338" s="233" t="str">
        <f>IFERROR(VLOOKUP($B338,'Institution Evaluation'!$A$55:$E$346,2,0),IFERROR(VLOOKUP($B338,'Privacy Analyst Evaluation'!$A$46:$E$120,2,0),""))&amp;""</f>
        <v/>
      </c>
      <c r="D338" s="233" t="str">
        <f>IFERROR(VLOOKUP($B338,'Institution Evaluation'!$A$55:$E$346,3,0),IFERROR(VLOOKUP($B338,'Privacy Analyst Evaluation'!$A$46:$E$120,3,0),""))&amp;""</f>
        <v/>
      </c>
      <c r="E338" s="233" t="str">
        <f>IFERROR(VLOOKUP($B338,'Institution Evaluation'!$A$55:$E$346,4,0),IFERROR(VLOOKUP($B338,'Privacy Analyst Evaluation'!$A$46:$E$120,4,0),""))&amp;""</f>
        <v/>
      </c>
      <c r="F338" s="233" t="str">
        <f>IFERROR(VLOOKUP($B338,'Institution Evaluation'!$A$55:$E$346,5,0),IFERROR(VLOOKUP($B338,'Privacy Analyst Evaluation'!$A$46:$E$120,5,0),""))&amp;""</f>
        <v/>
      </c>
      <c r="G338" s="234"/>
      <c r="H338" s="233" t="str">
        <f>IFERROR(IF($H337+1&gt;'(backend scoring)'!$Q$335,"",$H337+1),"")</f>
        <v/>
      </c>
      <c r="I338" s="233" t="str">
        <f>_xlfn.XLOOKUP($H338,'(backend scoring)'!$S$2:$S$333,'(backend scoring)'!$A$2:$A$333,"")</f>
        <v/>
      </c>
      <c r="J338" s="233" t="str">
        <f>IFERROR(VLOOKUP($I338,'Institution Evaluation'!$A$55:$E$346,2,0),IFERROR(VLOOKUP($I338,'Privacy Analyst Evaluation'!$A$46:$E$120,2,0),""))</f>
        <v/>
      </c>
      <c r="K338" s="233" t="str">
        <f>IFERROR(VLOOKUP($I338,'Institution Evaluation'!$A$55:$E$346,3,0),IFERROR(VLOOKUP($I338,'Privacy Analyst Evaluation'!$A$46:$E$120,3,0),""))&amp;""</f>
        <v/>
      </c>
      <c r="L338" s="233" t="str">
        <f>IFERROR(VLOOKUP($I338,'Institution Evaluation'!$A$55:$E$346,4,0),IFERROR(VLOOKUP($I338,'Privacy Analyst Evaluation'!$A$46:$E$120,4,0),""))&amp;""</f>
        <v/>
      </c>
      <c r="M338" s="233" t="str">
        <f>IFERROR(VLOOKUP($I338,'Institution Evaluation'!$A$55:$E$346,5,0),IFERROR(VLOOKUP($I338,'Privacy Analyst Evaluation'!$A$46:$E$120,5,0),""))&amp;""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2">
      <c r="A339" s="233" t="str">
        <f>IFERROR(IF($A338+1&gt;'(backend scoring)'!$T$335,"",$A338+1),"")</f>
        <v/>
      </c>
      <c r="B339" s="233" t="str">
        <f>_xlfn.XLOOKUP($A339,'(backend scoring)'!$V$2:$V$333,'(backend scoring)'!$A$2:$A$333,"")</f>
        <v/>
      </c>
      <c r="C339" s="233" t="str">
        <f>IFERROR(VLOOKUP($B339,'Institution Evaluation'!$A$55:$E$346,2,0),IFERROR(VLOOKUP($B339,'Privacy Analyst Evaluation'!$A$46:$E$120,2,0),""))&amp;""</f>
        <v/>
      </c>
      <c r="D339" s="233" t="str">
        <f>IFERROR(VLOOKUP($B339,'Institution Evaluation'!$A$55:$E$346,3,0),IFERROR(VLOOKUP($B339,'Privacy Analyst Evaluation'!$A$46:$E$120,3,0),""))&amp;""</f>
        <v/>
      </c>
      <c r="E339" s="233" t="str">
        <f>IFERROR(VLOOKUP($B339,'Institution Evaluation'!$A$55:$E$346,4,0),IFERROR(VLOOKUP($B339,'Privacy Analyst Evaluation'!$A$46:$E$120,4,0),""))&amp;""</f>
        <v/>
      </c>
      <c r="F339" s="233" t="str">
        <f>IFERROR(VLOOKUP($B339,'Institution Evaluation'!$A$55:$E$346,5,0),IFERROR(VLOOKUP($B339,'Privacy Analyst Evaluation'!$A$46:$E$120,5,0),""))&amp;""</f>
        <v/>
      </c>
      <c r="G339" s="234"/>
      <c r="H339" s="233" t="str">
        <f>IFERROR(IF($H338+1&gt;'(backend scoring)'!$Q$335,"",$H338+1),"")</f>
        <v/>
      </c>
      <c r="I339" s="233" t="str">
        <f>_xlfn.XLOOKUP($H339,'(backend scoring)'!$S$2:$S$333,'(backend scoring)'!$A$2:$A$333,"")</f>
        <v/>
      </c>
      <c r="J339" s="233" t="str">
        <f>IFERROR(VLOOKUP($I339,'Institution Evaluation'!$A$55:$E$346,2,0),IFERROR(VLOOKUP($I339,'Privacy Analyst Evaluation'!$A$46:$E$120,2,0),""))</f>
        <v/>
      </c>
      <c r="K339" s="233" t="str">
        <f>IFERROR(VLOOKUP($I339,'Institution Evaluation'!$A$55:$E$346,3,0),IFERROR(VLOOKUP($I339,'Privacy Analyst Evaluation'!$A$46:$E$120,3,0),""))&amp;""</f>
        <v/>
      </c>
      <c r="L339" s="233" t="str">
        <f>IFERROR(VLOOKUP($I339,'Institution Evaluation'!$A$55:$E$346,4,0),IFERROR(VLOOKUP($I339,'Privacy Analyst Evaluation'!$A$46:$E$120,4,0),""))&amp;""</f>
        <v/>
      </c>
      <c r="M339" s="233" t="str">
        <f>IFERROR(VLOOKUP($I339,'Institution Evaluation'!$A$55:$E$346,5,0),IFERROR(VLOOKUP($I339,'Privacy Analyst Evaluation'!$A$46:$E$120,5,0),""))&amp;""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2">
      <c r="A340" s="233" t="str">
        <f>IFERROR(IF($A339+1&gt;'(backend scoring)'!$T$335,"",$A339+1),"")</f>
        <v/>
      </c>
      <c r="B340" s="233" t="str">
        <f>_xlfn.XLOOKUP($A340,'(backend scoring)'!$V$2:$V$333,'(backend scoring)'!$A$2:$A$333,"")</f>
        <v/>
      </c>
      <c r="C340" s="233" t="str">
        <f>IFERROR(VLOOKUP($B340,'Institution Evaluation'!$A$55:$E$346,2,0),IFERROR(VLOOKUP($B340,'Privacy Analyst Evaluation'!$A$46:$E$120,2,0),""))&amp;""</f>
        <v/>
      </c>
      <c r="D340" s="233" t="str">
        <f>IFERROR(VLOOKUP($B340,'Institution Evaluation'!$A$55:$E$346,3,0),IFERROR(VLOOKUP($B340,'Privacy Analyst Evaluation'!$A$46:$E$120,3,0),""))&amp;""</f>
        <v/>
      </c>
      <c r="E340" s="233" t="str">
        <f>IFERROR(VLOOKUP($B340,'Institution Evaluation'!$A$55:$E$346,4,0),IFERROR(VLOOKUP($B340,'Privacy Analyst Evaluation'!$A$46:$E$120,4,0),""))&amp;""</f>
        <v/>
      </c>
      <c r="F340" s="233" t="str">
        <f>IFERROR(VLOOKUP($B340,'Institution Evaluation'!$A$55:$E$346,5,0),IFERROR(VLOOKUP($B340,'Privacy Analyst Evaluation'!$A$46:$E$120,5,0),""))&amp;""</f>
        <v/>
      </c>
      <c r="G340" s="234"/>
      <c r="H340" s="233" t="str">
        <f>IFERROR(IF($H339+1&gt;'(backend scoring)'!$Q$335,"",$H339+1),"")</f>
        <v/>
      </c>
      <c r="I340" s="233" t="str">
        <f>_xlfn.XLOOKUP($H340,'(backend scoring)'!$S$2:$S$333,'(backend scoring)'!$A$2:$A$333,"")</f>
        <v/>
      </c>
      <c r="J340" s="233" t="str">
        <f>IFERROR(VLOOKUP($I340,'Institution Evaluation'!$A$55:$E$346,2,0),IFERROR(VLOOKUP($I340,'Privacy Analyst Evaluation'!$A$46:$E$120,2,0),""))</f>
        <v/>
      </c>
      <c r="K340" s="233" t="str">
        <f>IFERROR(VLOOKUP($I340,'Institution Evaluation'!$A$55:$E$346,3,0),IFERROR(VLOOKUP($I340,'Privacy Analyst Evaluation'!$A$46:$E$120,3,0),""))&amp;""</f>
        <v/>
      </c>
      <c r="L340" s="233" t="str">
        <f>IFERROR(VLOOKUP($I340,'Institution Evaluation'!$A$55:$E$346,4,0),IFERROR(VLOOKUP($I340,'Privacy Analyst Evaluation'!$A$46:$E$120,4,0),""))&amp;""</f>
        <v/>
      </c>
      <c r="M340" s="233" t="str">
        <f>IFERROR(VLOOKUP($I340,'Institution Evaluation'!$A$55:$E$346,5,0),IFERROR(VLOOKUP($I340,'Privacy Analyst Evaluation'!$A$46:$E$120,5,0),""))&amp;""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2">
      <c r="A341" s="233" t="str">
        <f>IFERROR(IF($A340+1&gt;'(backend scoring)'!$T$335,"",$A340+1),"")</f>
        <v/>
      </c>
      <c r="B341" s="233" t="str">
        <f>_xlfn.XLOOKUP($A341,'(backend scoring)'!$V$2:$V$333,'(backend scoring)'!$A$2:$A$333,"")</f>
        <v/>
      </c>
      <c r="C341" s="233" t="str">
        <f>IFERROR(VLOOKUP($B341,'Institution Evaluation'!$A$55:$E$346,2,0),IFERROR(VLOOKUP($B341,'Privacy Analyst Evaluation'!$A$46:$E$120,2,0),""))&amp;""</f>
        <v/>
      </c>
      <c r="D341" s="233" t="str">
        <f>IFERROR(VLOOKUP($B341,'Institution Evaluation'!$A$55:$E$346,3,0),IFERROR(VLOOKUP($B341,'Privacy Analyst Evaluation'!$A$46:$E$120,3,0),""))&amp;""</f>
        <v/>
      </c>
      <c r="E341" s="233" t="str">
        <f>IFERROR(VLOOKUP($B341,'Institution Evaluation'!$A$55:$E$346,4,0),IFERROR(VLOOKUP($B341,'Privacy Analyst Evaluation'!$A$46:$E$120,4,0),""))&amp;""</f>
        <v/>
      </c>
      <c r="F341" s="233" t="str">
        <f>IFERROR(VLOOKUP($B341,'Institution Evaluation'!$A$55:$E$346,5,0),IFERROR(VLOOKUP($B341,'Privacy Analyst Evaluation'!$A$46:$E$120,5,0),""))&amp;""</f>
        <v/>
      </c>
      <c r="G341" s="234"/>
      <c r="H341" s="233" t="str">
        <f>IFERROR(IF($H340+1&gt;'(backend scoring)'!$Q$335,"",$H340+1),"")</f>
        <v/>
      </c>
      <c r="I341" s="233" t="str">
        <f>_xlfn.XLOOKUP($H341,'(backend scoring)'!$S$2:$S$333,'(backend scoring)'!$A$2:$A$333,"")</f>
        <v/>
      </c>
      <c r="J341" s="233" t="str">
        <f>IFERROR(VLOOKUP($I341,'Institution Evaluation'!$A$55:$E$346,2,0),IFERROR(VLOOKUP($I341,'Privacy Analyst Evaluation'!$A$46:$E$120,2,0),""))</f>
        <v/>
      </c>
      <c r="K341" s="233" t="str">
        <f>IFERROR(VLOOKUP($I341,'Institution Evaluation'!$A$55:$E$346,3,0),IFERROR(VLOOKUP($I341,'Privacy Analyst Evaluation'!$A$46:$E$120,3,0),""))&amp;""</f>
        <v/>
      </c>
      <c r="L341" s="233" t="str">
        <f>IFERROR(VLOOKUP($I341,'Institution Evaluation'!$A$55:$E$346,4,0),IFERROR(VLOOKUP($I341,'Privacy Analyst Evaluation'!$A$46:$E$120,4,0),""))&amp;""</f>
        <v/>
      </c>
      <c r="M341" s="233" t="str">
        <f>IFERROR(VLOOKUP($I341,'Institution Evaluation'!$A$55:$E$346,5,0),IFERROR(VLOOKUP($I341,'Privacy Analyst Evaluation'!$A$46:$E$120,5,0),""))&amp;""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2">
      <c r="A342" s="233" t="str">
        <f>IFERROR(IF($A341+1&gt;'(backend scoring)'!$T$335,"",$A341+1),"")</f>
        <v/>
      </c>
      <c r="B342" s="233" t="str">
        <f>_xlfn.XLOOKUP($A342,'(backend scoring)'!$V$2:$V$333,'(backend scoring)'!$A$2:$A$333,"")</f>
        <v/>
      </c>
      <c r="C342" s="233" t="str">
        <f>IFERROR(VLOOKUP($B342,'Institution Evaluation'!$A$55:$E$346,2,0),IFERROR(VLOOKUP($B342,'Privacy Analyst Evaluation'!$A$46:$E$120,2,0),""))&amp;""</f>
        <v/>
      </c>
      <c r="D342" s="233" t="str">
        <f>IFERROR(VLOOKUP($B342,'Institution Evaluation'!$A$55:$E$346,3,0),IFERROR(VLOOKUP($B342,'Privacy Analyst Evaluation'!$A$46:$E$120,3,0),""))&amp;""</f>
        <v/>
      </c>
      <c r="E342" s="233" t="str">
        <f>IFERROR(VLOOKUP($B342,'Institution Evaluation'!$A$55:$E$346,4,0),IFERROR(VLOOKUP($B342,'Privacy Analyst Evaluation'!$A$46:$E$120,4,0),""))&amp;""</f>
        <v/>
      </c>
      <c r="F342" s="233" t="str">
        <f>IFERROR(VLOOKUP($B342,'Institution Evaluation'!$A$55:$E$346,5,0),IFERROR(VLOOKUP($B342,'Privacy Analyst Evaluation'!$A$46:$E$120,5,0),""))&amp;""</f>
        <v/>
      </c>
      <c r="G342" s="234"/>
      <c r="H342" s="233" t="str">
        <f>IFERROR(IF($H341+1&gt;'(backend scoring)'!$Q$335,"",$H341+1),"")</f>
        <v/>
      </c>
      <c r="I342" s="233" t="str">
        <f>_xlfn.XLOOKUP($H342,'(backend scoring)'!$S$2:$S$333,'(backend scoring)'!$A$2:$A$333,"")</f>
        <v/>
      </c>
      <c r="J342" s="233" t="str">
        <f>IFERROR(VLOOKUP($I342,'Institution Evaluation'!$A$55:$E$346,2,0),IFERROR(VLOOKUP($I342,'Privacy Analyst Evaluation'!$A$46:$E$120,2,0),""))</f>
        <v/>
      </c>
      <c r="K342" s="233" t="str">
        <f>IFERROR(VLOOKUP($I342,'Institution Evaluation'!$A$55:$E$346,3,0),IFERROR(VLOOKUP($I342,'Privacy Analyst Evaluation'!$A$46:$E$120,3,0),""))&amp;""</f>
        <v/>
      </c>
      <c r="L342" s="233" t="str">
        <f>IFERROR(VLOOKUP($I342,'Institution Evaluation'!$A$55:$E$346,4,0),IFERROR(VLOOKUP($I342,'Privacy Analyst Evaluation'!$A$46:$E$120,4,0),""))&amp;""</f>
        <v/>
      </c>
      <c r="M342" s="233" t="str">
        <f>IFERROR(VLOOKUP($I342,'Institution Evaluation'!$A$55:$E$346,5,0),IFERROR(VLOOKUP($I342,'Privacy Analyst Evaluation'!$A$46:$E$120,5,0),""))&amp;""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2">
      <c r="A343" s="233" t="str">
        <f>IFERROR(IF($A342+1&gt;'(backend scoring)'!$T$335,"",$A342+1),"")</f>
        <v/>
      </c>
      <c r="B343" s="233" t="str">
        <f>_xlfn.XLOOKUP($A343,'(backend scoring)'!$V$2:$V$333,'(backend scoring)'!$A$2:$A$333,"")</f>
        <v/>
      </c>
      <c r="C343" s="233" t="str">
        <f>IFERROR(VLOOKUP($B343,'Institution Evaluation'!$A$55:$E$346,2,0),IFERROR(VLOOKUP($B343,'Privacy Analyst Evaluation'!$A$46:$E$120,2,0),""))&amp;""</f>
        <v/>
      </c>
      <c r="D343" s="233" t="str">
        <f>IFERROR(VLOOKUP($B343,'Institution Evaluation'!$A$55:$E$346,3,0),IFERROR(VLOOKUP($B343,'Privacy Analyst Evaluation'!$A$46:$E$120,3,0),""))&amp;""</f>
        <v/>
      </c>
      <c r="E343" s="233" t="str">
        <f>IFERROR(VLOOKUP($B343,'Institution Evaluation'!$A$55:$E$346,4,0),IFERROR(VLOOKUP($B343,'Privacy Analyst Evaluation'!$A$46:$E$120,4,0),""))&amp;""</f>
        <v/>
      </c>
      <c r="F343" s="233" t="str">
        <f>IFERROR(VLOOKUP($B343,'Institution Evaluation'!$A$55:$E$346,5,0),IFERROR(VLOOKUP($B343,'Privacy Analyst Evaluation'!$A$46:$E$120,5,0),""))&amp;""</f>
        <v/>
      </c>
      <c r="G343" s="234"/>
      <c r="H343" s="233" t="str">
        <f>IFERROR(IF($H342+1&gt;'(backend scoring)'!$Q$335,"",$H342+1),"")</f>
        <v/>
      </c>
      <c r="I343" s="233" t="str">
        <f>_xlfn.XLOOKUP($H343,'(backend scoring)'!$S$2:$S$333,'(backend scoring)'!$A$2:$A$333,"")</f>
        <v/>
      </c>
      <c r="J343" s="233" t="str">
        <f>IFERROR(VLOOKUP($I343,'Institution Evaluation'!$A$55:$E$346,2,0),IFERROR(VLOOKUP($I343,'Privacy Analyst Evaluation'!$A$46:$E$120,2,0),""))</f>
        <v/>
      </c>
      <c r="K343" s="233" t="str">
        <f>IFERROR(VLOOKUP($I343,'Institution Evaluation'!$A$55:$E$346,3,0),IFERROR(VLOOKUP($I343,'Privacy Analyst Evaluation'!$A$46:$E$120,3,0),""))&amp;""</f>
        <v/>
      </c>
      <c r="L343" s="233" t="str">
        <f>IFERROR(VLOOKUP($I343,'Institution Evaluation'!$A$55:$E$346,4,0),IFERROR(VLOOKUP($I343,'Privacy Analyst Evaluation'!$A$46:$E$120,4,0),""))&amp;""</f>
        <v/>
      </c>
      <c r="M343" s="233" t="str">
        <f>IFERROR(VLOOKUP($I343,'Institution Evaluation'!$A$55:$E$346,5,0),IFERROR(VLOOKUP($I343,'Privacy Analyst Evaluation'!$A$46:$E$120,5,0),""))&amp;""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2">
      <c r="A344" s="233" t="str">
        <f>IFERROR(IF($A343+1&gt;'(backend scoring)'!$T$335,"",$A343+1),"")</f>
        <v/>
      </c>
      <c r="B344" s="233" t="str">
        <f>_xlfn.XLOOKUP($A344,'(backend scoring)'!$V$2:$V$333,'(backend scoring)'!$A$2:$A$333,"")</f>
        <v/>
      </c>
      <c r="C344" s="233" t="str">
        <f>IFERROR(VLOOKUP($B344,'Institution Evaluation'!$A$55:$E$346,2,0),IFERROR(VLOOKUP($B344,'Privacy Analyst Evaluation'!$A$46:$E$120,2,0),""))&amp;""</f>
        <v/>
      </c>
      <c r="D344" s="233" t="str">
        <f>IFERROR(VLOOKUP($B344,'Institution Evaluation'!$A$55:$E$346,3,0),IFERROR(VLOOKUP($B344,'Privacy Analyst Evaluation'!$A$46:$E$120,3,0),""))&amp;""</f>
        <v/>
      </c>
      <c r="E344" s="233" t="str">
        <f>IFERROR(VLOOKUP($B344,'Institution Evaluation'!$A$55:$E$346,4,0),IFERROR(VLOOKUP($B344,'Privacy Analyst Evaluation'!$A$46:$E$120,4,0),""))&amp;""</f>
        <v/>
      </c>
      <c r="F344" s="233" t="str">
        <f>IFERROR(VLOOKUP($B344,'Institution Evaluation'!$A$55:$E$346,5,0),IFERROR(VLOOKUP($B344,'Privacy Analyst Evaluation'!$A$46:$E$120,5,0),""))&amp;""</f>
        <v/>
      </c>
      <c r="G344" s="234"/>
      <c r="H344" s="233" t="str">
        <f>IFERROR(IF($H343+1&gt;'(backend scoring)'!$Q$335,"",$H343+1),"")</f>
        <v/>
      </c>
      <c r="I344" s="233" t="str">
        <f>_xlfn.XLOOKUP($H344,'(backend scoring)'!$S$2:$S$333,'(backend scoring)'!$A$2:$A$333,"")</f>
        <v/>
      </c>
      <c r="J344" s="233" t="str">
        <f>IFERROR(VLOOKUP($I344,'Institution Evaluation'!$A$55:$E$346,2,0),IFERROR(VLOOKUP($I344,'Privacy Analyst Evaluation'!$A$46:$E$120,2,0),""))</f>
        <v/>
      </c>
      <c r="K344" s="233" t="str">
        <f>IFERROR(VLOOKUP($I344,'Institution Evaluation'!$A$55:$E$346,3,0),IFERROR(VLOOKUP($I344,'Privacy Analyst Evaluation'!$A$46:$E$120,3,0),""))&amp;""</f>
        <v/>
      </c>
      <c r="L344" s="233" t="str">
        <f>IFERROR(VLOOKUP($I344,'Institution Evaluation'!$A$55:$E$346,4,0),IFERROR(VLOOKUP($I344,'Privacy Analyst Evaluation'!$A$46:$E$120,4,0),""))&amp;""</f>
        <v/>
      </c>
      <c r="M344" s="233" t="str">
        <f>IFERROR(VLOOKUP($I344,'Institution Evaluation'!$A$55:$E$346,5,0),IFERROR(VLOOKUP($I344,'Privacy Analyst Evaluation'!$A$46:$E$120,5,0),""))&amp;""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2">
      <c r="A345" s="233" t="str">
        <f>IFERROR(IF($A344+1&gt;'(backend scoring)'!$T$335,"",$A344+1),"")</f>
        <v/>
      </c>
      <c r="B345" s="233" t="str">
        <f>_xlfn.XLOOKUP($A345,'(backend scoring)'!$V$2:$V$333,'(backend scoring)'!$A$2:$A$333,"")</f>
        <v/>
      </c>
      <c r="C345" s="233" t="str">
        <f>IFERROR(VLOOKUP($B345,'Institution Evaluation'!$A$55:$E$346,2,0),IFERROR(VLOOKUP($B345,'Privacy Analyst Evaluation'!$A$46:$E$120,2,0),""))&amp;""</f>
        <v/>
      </c>
      <c r="D345" s="233" t="str">
        <f>IFERROR(VLOOKUP($B345,'Institution Evaluation'!$A$55:$E$346,3,0),IFERROR(VLOOKUP($B345,'Privacy Analyst Evaluation'!$A$46:$E$120,3,0),""))&amp;""</f>
        <v/>
      </c>
      <c r="E345" s="233" t="str">
        <f>IFERROR(VLOOKUP($B345,'Institution Evaluation'!$A$55:$E$346,4,0),IFERROR(VLOOKUP($B345,'Privacy Analyst Evaluation'!$A$46:$E$120,4,0),""))&amp;""</f>
        <v/>
      </c>
      <c r="F345" s="233" t="str">
        <f>IFERROR(VLOOKUP($B345,'Institution Evaluation'!$A$55:$E$346,5,0),IFERROR(VLOOKUP($B345,'Privacy Analyst Evaluation'!$A$46:$E$120,5,0),""))&amp;""</f>
        <v/>
      </c>
      <c r="G345" s="234"/>
      <c r="H345" s="233" t="str">
        <f>IFERROR(IF($H344+1&gt;'(backend scoring)'!$Q$335,"",$H344+1),"")</f>
        <v/>
      </c>
      <c r="I345" s="233" t="str">
        <f>_xlfn.XLOOKUP($H345,'(backend scoring)'!$S$2:$S$333,'(backend scoring)'!$A$2:$A$333,"")</f>
        <v/>
      </c>
      <c r="J345" s="233" t="str">
        <f>IFERROR(VLOOKUP($I345,'Institution Evaluation'!$A$55:$E$346,2,0),IFERROR(VLOOKUP($I345,'Privacy Analyst Evaluation'!$A$46:$E$120,2,0),""))</f>
        <v/>
      </c>
      <c r="K345" s="233" t="str">
        <f>IFERROR(VLOOKUP($I345,'Institution Evaluation'!$A$55:$E$346,3,0),IFERROR(VLOOKUP($I345,'Privacy Analyst Evaluation'!$A$46:$E$120,3,0),""))&amp;""</f>
        <v/>
      </c>
      <c r="L345" s="233" t="str">
        <f>IFERROR(VLOOKUP($I345,'Institution Evaluation'!$A$55:$E$346,4,0),IFERROR(VLOOKUP($I345,'Privacy Analyst Evaluation'!$A$46:$E$120,4,0),""))&amp;""</f>
        <v/>
      </c>
      <c r="M345" s="233" t="str">
        <f>IFERROR(VLOOKUP($I345,'Institution Evaluation'!$A$55:$E$346,5,0),IFERROR(VLOOKUP($I345,'Privacy Analyst Evaluation'!$A$46:$E$120,5,0),""))&amp;""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2">
      <c r="A346" s="233" t="str">
        <f>IFERROR(IF($A345+1&gt;'(backend scoring)'!$T$335,"",$A345+1),"")</f>
        <v/>
      </c>
      <c r="B346" s="233" t="str">
        <f>_xlfn.XLOOKUP($A346,'(backend scoring)'!$V$2:$V$333,'(backend scoring)'!$A$2:$A$333,"")</f>
        <v/>
      </c>
      <c r="C346" s="233" t="str">
        <f>IFERROR(VLOOKUP($B346,'Institution Evaluation'!$A$55:$E$346,2,0),IFERROR(VLOOKUP($B346,'Privacy Analyst Evaluation'!$A$46:$E$120,2,0),""))&amp;""</f>
        <v/>
      </c>
      <c r="D346" s="233" t="str">
        <f>IFERROR(VLOOKUP($B346,'Institution Evaluation'!$A$55:$E$346,3,0),IFERROR(VLOOKUP($B346,'Privacy Analyst Evaluation'!$A$46:$E$120,3,0),""))&amp;""</f>
        <v/>
      </c>
      <c r="E346" s="233" t="str">
        <f>IFERROR(VLOOKUP($B346,'Institution Evaluation'!$A$55:$E$346,4,0),IFERROR(VLOOKUP($B346,'Privacy Analyst Evaluation'!$A$46:$E$120,4,0),""))&amp;""</f>
        <v/>
      </c>
      <c r="F346" s="233" t="str">
        <f>IFERROR(VLOOKUP($B346,'Institution Evaluation'!$A$55:$E$346,5,0),IFERROR(VLOOKUP($B346,'Privacy Analyst Evaluation'!$A$46:$E$120,5,0),""))&amp;""</f>
        <v/>
      </c>
      <c r="G346" s="234"/>
      <c r="H346" s="233" t="str">
        <f>IFERROR(IF($H345+1&gt;'(backend scoring)'!$Q$335,"",$H345+1),"")</f>
        <v/>
      </c>
      <c r="I346" s="233" t="str">
        <f>_xlfn.XLOOKUP($H346,'(backend scoring)'!$S$2:$S$333,'(backend scoring)'!$A$2:$A$333,"")</f>
        <v/>
      </c>
      <c r="J346" s="233" t="str">
        <f>IFERROR(VLOOKUP($I346,'Institution Evaluation'!$A$55:$E$346,2,0),IFERROR(VLOOKUP($I346,'Privacy Analyst Evaluation'!$A$46:$E$120,2,0),""))</f>
        <v/>
      </c>
      <c r="K346" s="233" t="str">
        <f>IFERROR(VLOOKUP($I346,'Institution Evaluation'!$A$55:$E$346,3,0),IFERROR(VLOOKUP($I346,'Privacy Analyst Evaluation'!$A$46:$E$120,3,0),""))&amp;""</f>
        <v/>
      </c>
      <c r="L346" s="233" t="str">
        <f>IFERROR(VLOOKUP($I346,'Institution Evaluation'!$A$55:$E$346,4,0),IFERROR(VLOOKUP($I346,'Privacy Analyst Evaluation'!$A$46:$E$120,4,0),""))&amp;""</f>
        <v/>
      </c>
      <c r="M346" s="233" t="str">
        <f>IFERROR(VLOOKUP($I346,'Institution Evaluation'!$A$55:$E$346,5,0),IFERROR(VLOOKUP($I346,'Privacy Analyst Evaluation'!$A$46:$E$120,5,0),""))&amp;""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2">
      <c r="A347" s="233" t="str">
        <f>IFERROR(IF($A346+1&gt;'(backend scoring)'!$T$335,"",$A346+1),"")</f>
        <v/>
      </c>
      <c r="B347" s="233" t="str">
        <f>_xlfn.XLOOKUP($A347,'(backend scoring)'!$V$2:$V$333,'(backend scoring)'!$A$2:$A$333,"")</f>
        <v/>
      </c>
      <c r="C347" s="233" t="str">
        <f>IFERROR(VLOOKUP($B347,'Institution Evaluation'!$A$55:$E$346,2,0),IFERROR(VLOOKUP($B347,'Privacy Analyst Evaluation'!$A$46:$E$120,2,0),""))&amp;""</f>
        <v/>
      </c>
      <c r="D347" s="233" t="str">
        <f>IFERROR(VLOOKUP($B347,'Institution Evaluation'!$A$55:$E$346,3,0),IFERROR(VLOOKUP($B347,'Privacy Analyst Evaluation'!$A$46:$E$120,3,0),""))&amp;""</f>
        <v/>
      </c>
      <c r="E347" s="233" t="str">
        <f>IFERROR(VLOOKUP($B347,'Institution Evaluation'!$A$55:$E$346,4,0),IFERROR(VLOOKUP($B347,'Privacy Analyst Evaluation'!$A$46:$E$120,4,0),""))&amp;""</f>
        <v/>
      </c>
      <c r="F347" s="233" t="str">
        <f>IFERROR(VLOOKUP($B347,'Institution Evaluation'!$A$55:$E$346,5,0),IFERROR(VLOOKUP($B347,'Privacy Analyst Evaluation'!$A$46:$E$120,5,0),""))&amp;""</f>
        <v/>
      </c>
      <c r="G347" s="234"/>
      <c r="H347" s="233" t="str">
        <f>IFERROR(IF($H346+1&gt;'(backend scoring)'!$Q$335,"",$H346+1),"")</f>
        <v/>
      </c>
      <c r="I347" s="233" t="str">
        <f>_xlfn.XLOOKUP($H347,'(backend scoring)'!$S$2:$S$333,'(backend scoring)'!$A$2:$A$333,"")</f>
        <v/>
      </c>
      <c r="J347" s="233" t="str">
        <f>IFERROR(VLOOKUP($I347,'Institution Evaluation'!$A$55:$E$346,2,0),IFERROR(VLOOKUP($I347,'Privacy Analyst Evaluation'!$A$46:$E$120,2,0),""))</f>
        <v/>
      </c>
      <c r="K347" s="233" t="str">
        <f>IFERROR(VLOOKUP($I347,'Institution Evaluation'!$A$55:$E$346,3,0),IFERROR(VLOOKUP($I347,'Privacy Analyst Evaluation'!$A$46:$E$120,3,0),""))&amp;""</f>
        <v/>
      </c>
      <c r="L347" s="233" t="str">
        <f>IFERROR(VLOOKUP($I347,'Institution Evaluation'!$A$55:$E$346,4,0),IFERROR(VLOOKUP($I347,'Privacy Analyst Evaluation'!$A$46:$E$120,4,0),""))&amp;""</f>
        <v/>
      </c>
      <c r="M347" s="233" t="str">
        <f>IFERROR(VLOOKUP($I347,'Institution Evaluation'!$A$55:$E$346,5,0),IFERROR(VLOOKUP($I347,'Privacy Analyst Evaluation'!$A$46:$E$120,5,0),""))&amp;""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2">
      <c r="A348" s="233" t="str">
        <f>IFERROR(IF($A347+1&gt;'(backend scoring)'!$T$335,"",$A347+1),"")</f>
        <v/>
      </c>
      <c r="B348" s="233" t="str">
        <f>_xlfn.XLOOKUP($A348,'(backend scoring)'!$V$2:$V$333,'(backend scoring)'!$A$2:$A$333,"")</f>
        <v/>
      </c>
      <c r="C348" s="233" t="str">
        <f>IFERROR(VLOOKUP($B348,'Institution Evaluation'!$A$55:$E$346,2,0),IFERROR(VLOOKUP($B348,'Privacy Analyst Evaluation'!$A$46:$E$120,2,0),""))&amp;""</f>
        <v/>
      </c>
      <c r="D348" s="233" t="str">
        <f>IFERROR(VLOOKUP($B348,'Institution Evaluation'!$A$55:$E$346,3,0),IFERROR(VLOOKUP($B348,'Privacy Analyst Evaluation'!$A$46:$E$120,3,0),""))&amp;""</f>
        <v/>
      </c>
      <c r="E348" s="233" t="str">
        <f>IFERROR(VLOOKUP($B348,'Institution Evaluation'!$A$55:$E$346,4,0),IFERROR(VLOOKUP($B348,'Privacy Analyst Evaluation'!$A$46:$E$120,4,0),""))&amp;""</f>
        <v/>
      </c>
      <c r="F348" s="233" t="str">
        <f>IFERROR(VLOOKUP($B348,'Institution Evaluation'!$A$55:$E$346,5,0),IFERROR(VLOOKUP($B348,'Privacy Analyst Evaluation'!$A$46:$E$120,5,0),""))&amp;""</f>
        <v/>
      </c>
      <c r="G348" s="234"/>
      <c r="H348" s="233" t="str">
        <f>IFERROR(IF($H347+1&gt;'(backend scoring)'!$Q$335,"",$H347+1),"")</f>
        <v/>
      </c>
      <c r="I348" s="233" t="str">
        <f>_xlfn.XLOOKUP($H348,'(backend scoring)'!$S$2:$S$333,'(backend scoring)'!$A$2:$A$333,"")</f>
        <v/>
      </c>
      <c r="J348" s="233" t="str">
        <f>IFERROR(VLOOKUP($I348,'Institution Evaluation'!$A$55:$E$346,2,0),IFERROR(VLOOKUP($I348,'Privacy Analyst Evaluation'!$A$46:$E$120,2,0),""))</f>
        <v/>
      </c>
      <c r="K348" s="233" t="str">
        <f>IFERROR(VLOOKUP($I348,'Institution Evaluation'!$A$55:$E$346,3,0),IFERROR(VLOOKUP($I348,'Privacy Analyst Evaluation'!$A$46:$E$120,3,0),""))&amp;""</f>
        <v/>
      </c>
      <c r="L348" s="233" t="str">
        <f>IFERROR(VLOOKUP($I348,'Institution Evaluation'!$A$55:$E$346,4,0),IFERROR(VLOOKUP($I348,'Privacy Analyst Evaluation'!$A$46:$E$120,4,0),""))&amp;""</f>
        <v/>
      </c>
      <c r="M348" s="233" t="str">
        <f>IFERROR(VLOOKUP($I348,'Institution Evaluation'!$A$55:$E$346,5,0),IFERROR(VLOOKUP($I348,'Privacy Analyst Evaluation'!$A$46:$E$120,5,0),""))&amp;""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2">
      <c r="A349" s="233" t="str">
        <f>IFERROR(IF($A348+1&gt;'(backend scoring)'!$T$335,"",$A348+1),"")</f>
        <v/>
      </c>
      <c r="B349" s="233" t="str">
        <f>_xlfn.XLOOKUP($A349,'(backend scoring)'!$V$2:$V$333,'(backend scoring)'!$A$2:$A$333,"")</f>
        <v/>
      </c>
      <c r="C349" s="233" t="str">
        <f>IFERROR(VLOOKUP($B349,'Institution Evaluation'!$A$55:$E$346,2,0),IFERROR(VLOOKUP($B349,'Privacy Analyst Evaluation'!$A$46:$E$120,2,0),""))&amp;""</f>
        <v/>
      </c>
      <c r="D349" s="233" t="str">
        <f>IFERROR(VLOOKUP($B349,'Institution Evaluation'!$A$55:$E$346,3,0),IFERROR(VLOOKUP($B349,'Privacy Analyst Evaluation'!$A$46:$E$120,3,0),""))&amp;""</f>
        <v/>
      </c>
      <c r="E349" s="233" t="str">
        <f>IFERROR(VLOOKUP($B349,'Institution Evaluation'!$A$55:$E$346,4,0),IFERROR(VLOOKUP($B349,'Privacy Analyst Evaluation'!$A$46:$E$120,4,0),""))&amp;""</f>
        <v/>
      </c>
      <c r="F349" s="233" t="str">
        <f>IFERROR(VLOOKUP($B349,'Institution Evaluation'!$A$55:$E$346,5,0),IFERROR(VLOOKUP($B349,'Privacy Analyst Evaluation'!$A$46:$E$120,5,0),""))&amp;""</f>
        <v/>
      </c>
      <c r="G349" s="234"/>
      <c r="H349" s="233" t="str">
        <f>IFERROR(IF($H348+1&gt;'(backend scoring)'!$Q$335,"",$H348+1),"")</f>
        <v/>
      </c>
      <c r="I349" s="233" t="str">
        <f>_xlfn.XLOOKUP($H349,'(backend scoring)'!$S$2:$S$333,'(backend scoring)'!$A$2:$A$333,"")</f>
        <v/>
      </c>
      <c r="J349" s="233" t="str">
        <f>IFERROR(VLOOKUP($I349,'Institution Evaluation'!$A$55:$E$346,2,0),IFERROR(VLOOKUP($I349,'Privacy Analyst Evaluation'!$A$46:$E$120,2,0),""))</f>
        <v/>
      </c>
      <c r="K349" s="233" t="str">
        <f>IFERROR(VLOOKUP($I349,'Institution Evaluation'!$A$55:$E$346,3,0),IFERROR(VLOOKUP($I349,'Privacy Analyst Evaluation'!$A$46:$E$120,3,0),""))&amp;""</f>
        <v/>
      </c>
      <c r="L349" s="233" t="str">
        <f>IFERROR(VLOOKUP($I349,'Institution Evaluation'!$A$55:$E$346,4,0),IFERROR(VLOOKUP($I349,'Privacy Analyst Evaluation'!$A$46:$E$120,4,0),""))&amp;""</f>
        <v/>
      </c>
      <c r="M349" s="233" t="str">
        <f>IFERROR(VLOOKUP($I349,'Institution Evaluation'!$A$55:$E$346,5,0),IFERROR(VLOOKUP($I349,'Privacy Analyst Evaluation'!$A$46:$E$120,5,0),""))&amp;""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2">
      <c r="A350" s="233" t="str">
        <f>IFERROR(IF($A349+1&gt;'(backend scoring)'!$T$335,"",$A349+1),"")</f>
        <v/>
      </c>
      <c r="B350" s="233" t="str">
        <f>_xlfn.XLOOKUP($A350,'(backend scoring)'!$V$2:$V$333,'(backend scoring)'!$A$2:$A$333,"")</f>
        <v/>
      </c>
      <c r="C350" s="233" t="str">
        <f>IFERROR(VLOOKUP($B350,'Institution Evaluation'!$A$55:$E$346,2,0),IFERROR(VLOOKUP($B350,'Privacy Analyst Evaluation'!$A$46:$E$120,2,0),""))&amp;""</f>
        <v/>
      </c>
      <c r="D350" s="233" t="str">
        <f>IFERROR(VLOOKUP($B350,'Institution Evaluation'!$A$55:$E$346,3,0),IFERROR(VLOOKUP($B350,'Privacy Analyst Evaluation'!$A$46:$E$120,3,0),""))&amp;""</f>
        <v/>
      </c>
      <c r="E350" s="233" t="str">
        <f>IFERROR(VLOOKUP($B350,'Institution Evaluation'!$A$55:$E$346,4,0),IFERROR(VLOOKUP($B350,'Privacy Analyst Evaluation'!$A$46:$E$120,4,0),""))&amp;""</f>
        <v/>
      </c>
      <c r="F350" s="233" t="str">
        <f>IFERROR(VLOOKUP($B350,'Institution Evaluation'!$A$55:$E$346,5,0),IFERROR(VLOOKUP($B350,'Privacy Analyst Evaluation'!$A$46:$E$120,5,0),""))&amp;""</f>
        <v/>
      </c>
      <c r="G350" s="234"/>
      <c r="H350" s="233" t="str">
        <f>IFERROR(IF($H349+1&gt;'(backend scoring)'!$Q$335,"",$H349+1),"")</f>
        <v/>
      </c>
      <c r="I350" s="233" t="str">
        <f>_xlfn.XLOOKUP($H350,'(backend scoring)'!$S$2:$S$333,'(backend scoring)'!$A$2:$A$333,"")</f>
        <v/>
      </c>
      <c r="J350" s="233" t="str">
        <f>IFERROR(VLOOKUP($I350,'Institution Evaluation'!$A$55:$E$346,2,0),IFERROR(VLOOKUP($I350,'Privacy Analyst Evaluation'!$A$46:$E$120,2,0),""))</f>
        <v/>
      </c>
      <c r="K350" s="233" t="str">
        <f>IFERROR(VLOOKUP($I350,'Institution Evaluation'!$A$55:$E$346,3,0),IFERROR(VLOOKUP($I350,'Privacy Analyst Evaluation'!$A$46:$E$120,3,0),""))&amp;""</f>
        <v/>
      </c>
      <c r="L350" s="233" t="str">
        <f>IFERROR(VLOOKUP($I350,'Institution Evaluation'!$A$55:$E$346,4,0),IFERROR(VLOOKUP($I350,'Privacy Analyst Evaluation'!$A$46:$E$120,4,0),""))&amp;""</f>
        <v/>
      </c>
      <c r="M350" s="233" t="str">
        <f>IFERROR(VLOOKUP($I350,'Institution Evaluation'!$A$55:$E$346,5,0),IFERROR(VLOOKUP($I350,'Privacy Analyst Evaluation'!$A$46:$E$120,5,0),""))&amp;""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2">
      <c r="A351" s="233" t="str">
        <f>IFERROR(IF($A350+1&gt;'(backend scoring)'!$T$335,"",$A350+1),"")</f>
        <v/>
      </c>
      <c r="B351" s="233" t="str">
        <f>_xlfn.XLOOKUP($A351,'(backend scoring)'!$V$2:$V$333,'(backend scoring)'!$A$2:$A$333,"")</f>
        <v/>
      </c>
      <c r="C351" s="233" t="str">
        <f>IFERROR(VLOOKUP($B351,'Institution Evaluation'!$A$55:$E$346,2,0),IFERROR(VLOOKUP($B351,'Privacy Analyst Evaluation'!$A$46:$E$120,2,0),""))&amp;""</f>
        <v/>
      </c>
      <c r="D351" s="233" t="str">
        <f>IFERROR(VLOOKUP($B351,'Institution Evaluation'!$A$55:$E$346,3,0),IFERROR(VLOOKUP($B351,'Privacy Analyst Evaluation'!$A$46:$E$120,3,0),""))&amp;""</f>
        <v/>
      </c>
      <c r="E351" s="233" t="str">
        <f>IFERROR(VLOOKUP($B351,'Institution Evaluation'!$A$55:$E$346,4,0),IFERROR(VLOOKUP($B351,'Privacy Analyst Evaluation'!$A$46:$E$120,4,0),""))&amp;""</f>
        <v/>
      </c>
      <c r="F351" s="233" t="str">
        <f>IFERROR(VLOOKUP($B351,'Institution Evaluation'!$A$55:$E$346,5,0),IFERROR(VLOOKUP($B351,'Privacy Analyst Evaluation'!$A$46:$E$120,5,0),""))&amp;""</f>
        <v/>
      </c>
      <c r="G351" s="234"/>
      <c r="H351" s="233" t="str">
        <f>IFERROR(IF($H350+1&gt;'(backend scoring)'!$Q$335,"",$H350+1),"")</f>
        <v/>
      </c>
      <c r="I351" s="233" t="str">
        <f>_xlfn.XLOOKUP($H351,'(backend scoring)'!$S$2:$S$333,'(backend scoring)'!$A$2:$A$333,"")</f>
        <v/>
      </c>
      <c r="J351" s="233" t="str">
        <f>IFERROR(VLOOKUP($I351,'Institution Evaluation'!$A$55:$E$346,2,0),IFERROR(VLOOKUP($I351,'Privacy Analyst Evaluation'!$A$46:$E$120,2,0),""))</f>
        <v/>
      </c>
      <c r="K351" s="233" t="str">
        <f>IFERROR(VLOOKUP($I351,'Institution Evaluation'!$A$55:$E$346,3,0),IFERROR(VLOOKUP($I351,'Privacy Analyst Evaluation'!$A$46:$E$120,3,0),""))&amp;""</f>
        <v/>
      </c>
      <c r="L351" s="233" t="str">
        <f>IFERROR(VLOOKUP($I351,'Institution Evaluation'!$A$55:$E$346,4,0),IFERROR(VLOOKUP($I351,'Privacy Analyst Evaluation'!$A$46:$E$120,4,0),""))&amp;""</f>
        <v/>
      </c>
      <c r="M351" s="233" t="str">
        <f>IFERROR(VLOOKUP($I351,'Institution Evaluation'!$A$55:$E$346,5,0),IFERROR(VLOOKUP($I351,'Privacy Analyst Evaluation'!$A$46:$E$120,5,0),""))&amp;""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2">
      <c r="A352" s="233" t="str">
        <f>IFERROR(IF($A351+1&gt;'(backend scoring)'!$T$335,"",$A351+1),"")</f>
        <v/>
      </c>
      <c r="B352" s="233" t="str">
        <f>_xlfn.XLOOKUP($A352,'(backend scoring)'!$V$2:$V$333,'(backend scoring)'!$A$2:$A$333,"")</f>
        <v/>
      </c>
      <c r="C352" s="233" t="str">
        <f>IFERROR(VLOOKUP($B352,'Institution Evaluation'!$A$55:$E$346,2,0),IFERROR(VLOOKUP($B352,'Privacy Analyst Evaluation'!$A$46:$E$120,2,0),""))&amp;""</f>
        <v/>
      </c>
      <c r="D352" s="233" t="str">
        <f>IFERROR(VLOOKUP($B352,'Institution Evaluation'!$A$55:$E$346,3,0),IFERROR(VLOOKUP($B352,'Privacy Analyst Evaluation'!$A$46:$E$120,3,0),""))&amp;""</f>
        <v/>
      </c>
      <c r="E352" s="233" t="str">
        <f>IFERROR(VLOOKUP($B352,'Institution Evaluation'!$A$55:$E$346,4,0),IFERROR(VLOOKUP($B352,'Privacy Analyst Evaluation'!$A$46:$E$120,4,0),""))&amp;""</f>
        <v/>
      </c>
      <c r="F352" s="233" t="str">
        <f>IFERROR(VLOOKUP($B352,'Institution Evaluation'!$A$55:$E$346,5,0),IFERROR(VLOOKUP($B352,'Privacy Analyst Evaluation'!$A$46:$E$120,5,0),""))&amp;""</f>
        <v/>
      </c>
      <c r="G352" s="234"/>
      <c r="H352" s="233" t="str">
        <f>IFERROR(IF($H351+1&gt;'(backend scoring)'!$Q$335,"",$H351+1),"")</f>
        <v/>
      </c>
      <c r="I352" s="233" t="str">
        <f>_xlfn.XLOOKUP($H352,'(backend scoring)'!$S$2:$S$333,'(backend scoring)'!$A$2:$A$333,"")</f>
        <v/>
      </c>
      <c r="J352" s="233" t="str">
        <f>IFERROR(VLOOKUP($I352,'Institution Evaluation'!$A$55:$E$346,2,0),IFERROR(VLOOKUP($I352,'Privacy Analyst Evaluation'!$A$46:$E$120,2,0),""))</f>
        <v/>
      </c>
      <c r="K352" s="233" t="str">
        <f>IFERROR(VLOOKUP($I352,'Institution Evaluation'!$A$55:$E$346,3,0),IFERROR(VLOOKUP($I352,'Privacy Analyst Evaluation'!$A$46:$E$120,3,0),""))&amp;""</f>
        <v/>
      </c>
      <c r="L352" s="233" t="str">
        <f>IFERROR(VLOOKUP($I352,'Institution Evaluation'!$A$55:$E$346,4,0),IFERROR(VLOOKUP($I352,'Privacy Analyst Evaluation'!$A$46:$E$120,4,0),""))&amp;""</f>
        <v/>
      </c>
      <c r="M352" s="233" t="str">
        <f>IFERROR(VLOOKUP($I352,'Institution Evaluation'!$A$55:$E$346,5,0),IFERROR(VLOOKUP($I352,'Privacy Analyst Evaluation'!$A$46:$E$120,5,0),""))&amp;""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2">
      <c r="A353" s="233" t="str">
        <f>IFERROR(IF($A352+1&gt;'(backend scoring)'!$T$335,"",$A352+1),"")</f>
        <v/>
      </c>
      <c r="B353" s="233" t="str">
        <f>_xlfn.XLOOKUP($A353,'(backend scoring)'!$V$2:$V$333,'(backend scoring)'!$A$2:$A$333,"")</f>
        <v/>
      </c>
      <c r="C353" s="233" t="str">
        <f>IFERROR(VLOOKUP($B353,'Institution Evaluation'!$A$55:$E$346,2,0),IFERROR(VLOOKUP($B353,'Privacy Analyst Evaluation'!$A$46:$E$120,2,0),""))&amp;""</f>
        <v/>
      </c>
      <c r="D353" s="233" t="str">
        <f>IFERROR(VLOOKUP($B353,'Institution Evaluation'!$A$55:$E$346,3,0),IFERROR(VLOOKUP($B353,'Privacy Analyst Evaluation'!$A$46:$E$120,3,0),""))&amp;""</f>
        <v/>
      </c>
      <c r="E353" s="233" t="str">
        <f>IFERROR(VLOOKUP($B353,'Institution Evaluation'!$A$55:$E$346,4,0),IFERROR(VLOOKUP($B353,'Privacy Analyst Evaluation'!$A$46:$E$120,4,0),""))&amp;""</f>
        <v/>
      </c>
      <c r="F353" s="233" t="str">
        <f>IFERROR(VLOOKUP($B353,'Institution Evaluation'!$A$55:$E$346,5,0),IFERROR(VLOOKUP($B353,'Privacy Analyst Evaluation'!$A$46:$E$120,5,0),""))&amp;""</f>
        <v/>
      </c>
      <c r="G353" s="234"/>
      <c r="H353" s="233" t="str">
        <f>IFERROR(IF($H352+1&gt;'(backend scoring)'!$Q$335,"",$H352+1),"")</f>
        <v/>
      </c>
      <c r="I353" s="233" t="str">
        <f>_xlfn.XLOOKUP($H353,'(backend scoring)'!$S$2:$S$333,'(backend scoring)'!$A$2:$A$333,"")</f>
        <v/>
      </c>
      <c r="J353" s="233" t="str">
        <f>IFERROR(VLOOKUP($I353,'Institution Evaluation'!$A$55:$E$346,2,0),IFERROR(VLOOKUP($I353,'Privacy Analyst Evaluation'!$A$46:$E$120,2,0),""))</f>
        <v/>
      </c>
      <c r="K353" s="233" t="str">
        <f>IFERROR(VLOOKUP($I353,'Institution Evaluation'!$A$55:$E$346,3,0),IFERROR(VLOOKUP($I353,'Privacy Analyst Evaluation'!$A$46:$E$120,3,0),""))&amp;""</f>
        <v/>
      </c>
      <c r="L353" s="233" t="str">
        <f>IFERROR(VLOOKUP($I353,'Institution Evaluation'!$A$55:$E$346,4,0),IFERROR(VLOOKUP($I353,'Privacy Analyst Evaluation'!$A$46:$E$120,4,0),""))&amp;""</f>
        <v/>
      </c>
      <c r="M353" s="233" t="str">
        <f>IFERROR(VLOOKUP($I353,'Institution Evaluation'!$A$55:$E$346,5,0),IFERROR(VLOOKUP($I353,'Privacy Analyst Evaluation'!$A$46:$E$120,5,0),""))&amp;""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2">
      <c r="A354" s="233" t="str">
        <f>IFERROR(IF($A353+1&gt;'(backend scoring)'!$T$335,"",$A353+1),"")</f>
        <v/>
      </c>
      <c r="B354" s="233" t="str">
        <f>_xlfn.XLOOKUP($A354,'(backend scoring)'!$V$2:$V$333,'(backend scoring)'!$A$2:$A$333,"")</f>
        <v/>
      </c>
      <c r="C354" s="233" t="str">
        <f>IFERROR(VLOOKUP($B354,'Institution Evaluation'!$A$55:$E$346,2,0),IFERROR(VLOOKUP($B354,'Privacy Analyst Evaluation'!$A$46:$E$120,2,0),""))&amp;""</f>
        <v/>
      </c>
      <c r="D354" s="233" t="str">
        <f>IFERROR(VLOOKUP($B354,'Institution Evaluation'!$A$55:$E$346,3,0),IFERROR(VLOOKUP($B354,'Privacy Analyst Evaluation'!$A$46:$E$120,3,0),""))&amp;""</f>
        <v/>
      </c>
      <c r="E354" s="233" t="str">
        <f>IFERROR(VLOOKUP($B354,'Institution Evaluation'!$A$55:$E$346,4,0),IFERROR(VLOOKUP($B354,'Privacy Analyst Evaluation'!$A$46:$E$120,4,0),""))&amp;""</f>
        <v/>
      </c>
      <c r="F354" s="233" t="str">
        <f>IFERROR(VLOOKUP($B354,'Institution Evaluation'!$A$55:$E$346,5,0),IFERROR(VLOOKUP($B354,'Privacy Analyst Evaluation'!$A$46:$E$120,5,0),""))&amp;""</f>
        <v/>
      </c>
      <c r="G354" s="234"/>
      <c r="H354" s="233" t="str">
        <f>IFERROR(IF($H353+1&gt;'(backend scoring)'!$Q$335,"",$H353+1),"")</f>
        <v/>
      </c>
      <c r="I354" s="233" t="str">
        <f>_xlfn.XLOOKUP($H354,'(backend scoring)'!$S$2:$S$333,'(backend scoring)'!$A$2:$A$333,"")</f>
        <v/>
      </c>
      <c r="J354" s="233" t="str">
        <f>IFERROR(VLOOKUP($I354,'Institution Evaluation'!$A$55:$E$346,2,0),IFERROR(VLOOKUP($I354,'Privacy Analyst Evaluation'!$A$46:$E$120,2,0),""))</f>
        <v/>
      </c>
      <c r="K354" s="233" t="str">
        <f>IFERROR(VLOOKUP($I354,'Institution Evaluation'!$A$55:$E$346,3,0),IFERROR(VLOOKUP($I354,'Privacy Analyst Evaluation'!$A$46:$E$120,3,0),""))&amp;""</f>
        <v/>
      </c>
      <c r="L354" s="233" t="str">
        <f>IFERROR(VLOOKUP($I354,'Institution Evaluation'!$A$55:$E$346,4,0),IFERROR(VLOOKUP($I354,'Privacy Analyst Evaluation'!$A$46:$E$120,4,0),""))&amp;""</f>
        <v/>
      </c>
      <c r="M354" s="233" t="str">
        <f>IFERROR(VLOOKUP($I354,'Institution Evaluation'!$A$55:$E$346,5,0),IFERROR(VLOOKUP($I354,'Privacy Analyst Evaluation'!$A$46:$E$120,5,0),""))&amp;""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2">
      <c r="A355" s="233" t="str">
        <f>IFERROR(IF($A354+1&gt;'(backend scoring)'!$T$335,"",$A354+1),"")</f>
        <v/>
      </c>
      <c r="B355" s="233" t="str">
        <f>_xlfn.XLOOKUP($A355,'(backend scoring)'!$V$2:$V$333,'(backend scoring)'!$A$2:$A$333,"")</f>
        <v/>
      </c>
      <c r="C355" s="233" t="str">
        <f>IFERROR(VLOOKUP($B355,'Institution Evaluation'!$A$55:$E$346,2,0),IFERROR(VLOOKUP($B355,'Privacy Analyst Evaluation'!$A$46:$E$120,2,0),""))&amp;""</f>
        <v/>
      </c>
      <c r="D355" s="233" t="str">
        <f>IFERROR(VLOOKUP($B355,'Institution Evaluation'!$A$55:$E$346,3,0),IFERROR(VLOOKUP($B355,'Privacy Analyst Evaluation'!$A$46:$E$120,3,0),""))&amp;""</f>
        <v/>
      </c>
      <c r="E355" s="233" t="str">
        <f>IFERROR(VLOOKUP($B355,'Institution Evaluation'!$A$55:$E$346,4,0),IFERROR(VLOOKUP($B355,'Privacy Analyst Evaluation'!$A$46:$E$120,4,0),""))&amp;""</f>
        <v/>
      </c>
      <c r="F355" s="233" t="str">
        <f>IFERROR(VLOOKUP($B355,'Institution Evaluation'!$A$55:$E$346,5,0),IFERROR(VLOOKUP($B355,'Privacy Analyst Evaluation'!$A$46:$E$120,5,0),""))&amp;""</f>
        <v/>
      </c>
      <c r="G355" s="234"/>
      <c r="H355" s="233" t="str">
        <f>IFERROR(IF($H354+1&gt;'(backend scoring)'!$Q$335,"",$H354+1),"")</f>
        <v/>
      </c>
      <c r="I355" s="233" t="str">
        <f>_xlfn.XLOOKUP($H355,'(backend scoring)'!$S$2:$S$333,'(backend scoring)'!$A$2:$A$333,"")</f>
        <v/>
      </c>
      <c r="J355" s="233" t="str">
        <f>IFERROR(VLOOKUP($I355,'Institution Evaluation'!$A$55:$E$346,2,0),IFERROR(VLOOKUP($I355,'Privacy Analyst Evaluation'!$A$46:$E$120,2,0),""))</f>
        <v/>
      </c>
      <c r="K355" s="233" t="str">
        <f>IFERROR(VLOOKUP($I355,'Institution Evaluation'!$A$55:$E$346,3,0),IFERROR(VLOOKUP($I355,'Privacy Analyst Evaluation'!$A$46:$E$120,3,0),""))&amp;""</f>
        <v/>
      </c>
      <c r="L355" s="233" t="str">
        <f>IFERROR(VLOOKUP($I355,'Institution Evaluation'!$A$55:$E$346,4,0),IFERROR(VLOOKUP($I355,'Privacy Analyst Evaluation'!$A$46:$E$120,4,0),""))&amp;""</f>
        <v/>
      </c>
      <c r="M355" s="233" t="str">
        <f>IFERROR(VLOOKUP($I355,'Institution Evaluation'!$A$55:$E$346,5,0),IFERROR(VLOOKUP($I355,'Privacy Analyst Evaluation'!$A$46:$E$120,5,0),""))&amp;""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2">
      <c r="A356" s="233" t="str">
        <f>IFERROR(IF($A355+1&gt;'(backend scoring)'!$T$335,"",$A355+1),"")</f>
        <v/>
      </c>
      <c r="B356" s="233" t="str">
        <f>_xlfn.XLOOKUP($A356,'(backend scoring)'!$V$2:$V$333,'(backend scoring)'!$A$2:$A$333,"")</f>
        <v/>
      </c>
      <c r="C356" s="233" t="str">
        <f>IFERROR(VLOOKUP($B356,'Institution Evaluation'!$A$55:$E$346,2,0),IFERROR(VLOOKUP($B356,'Privacy Analyst Evaluation'!$A$46:$E$120,2,0),""))&amp;""</f>
        <v/>
      </c>
      <c r="D356" s="233" t="str">
        <f>IFERROR(VLOOKUP($B356,'Institution Evaluation'!$A$55:$E$346,3,0),IFERROR(VLOOKUP($B356,'Privacy Analyst Evaluation'!$A$46:$E$120,3,0),""))&amp;""</f>
        <v/>
      </c>
      <c r="E356" s="233" t="str">
        <f>IFERROR(VLOOKUP($B356,'Institution Evaluation'!$A$55:$E$346,4,0),IFERROR(VLOOKUP($B356,'Privacy Analyst Evaluation'!$A$46:$E$120,4,0),""))&amp;""</f>
        <v/>
      </c>
      <c r="F356" s="233" t="str">
        <f>IFERROR(VLOOKUP($B356,'Institution Evaluation'!$A$55:$E$346,5,0),IFERROR(VLOOKUP($B356,'Privacy Analyst Evaluation'!$A$46:$E$120,5,0),""))&amp;""</f>
        <v/>
      </c>
      <c r="G356" s="234"/>
      <c r="H356" s="233" t="str">
        <f>IFERROR(IF($H355+1&gt;'(backend scoring)'!$Q$335,"",$H355+1),"")</f>
        <v/>
      </c>
      <c r="I356" s="233" t="str">
        <f>_xlfn.XLOOKUP($H356,'(backend scoring)'!$S$2:$S$333,'(backend scoring)'!$A$2:$A$333,"")</f>
        <v/>
      </c>
      <c r="J356" s="233" t="str">
        <f>IFERROR(VLOOKUP($I356,'Institution Evaluation'!$A$55:$E$346,2,0),IFERROR(VLOOKUP($I356,'Privacy Analyst Evaluation'!$A$46:$E$120,2,0),""))</f>
        <v/>
      </c>
      <c r="K356" s="233" t="str">
        <f>IFERROR(VLOOKUP($I356,'Institution Evaluation'!$A$55:$E$346,3,0),IFERROR(VLOOKUP($I356,'Privacy Analyst Evaluation'!$A$46:$E$120,3,0),""))&amp;""</f>
        <v/>
      </c>
      <c r="L356" s="233" t="str">
        <f>IFERROR(VLOOKUP($I356,'Institution Evaluation'!$A$55:$E$346,4,0),IFERROR(VLOOKUP($I356,'Privacy Analyst Evaluation'!$A$46:$E$120,4,0),""))&amp;""</f>
        <v/>
      </c>
      <c r="M356" s="233" t="str">
        <f>IFERROR(VLOOKUP($I356,'Institution Evaluation'!$A$55:$E$346,5,0),IFERROR(VLOOKUP($I356,'Privacy Analyst Evaluation'!$A$46:$E$120,5,0),""))&amp;""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2">
      <c r="A357" s="233" t="str">
        <f>IFERROR(IF($A356+1&gt;'(backend scoring)'!$T$335,"",$A356+1),"")</f>
        <v/>
      </c>
      <c r="B357" s="233" t="str">
        <f>_xlfn.XLOOKUP($A357,'(backend scoring)'!$V$2:$V$333,'(backend scoring)'!$A$2:$A$333,"")</f>
        <v/>
      </c>
      <c r="C357" s="233" t="str">
        <f>IFERROR(VLOOKUP($B357,'Institution Evaluation'!$A$55:$E$346,2,0),IFERROR(VLOOKUP($B357,'Privacy Analyst Evaluation'!$A$46:$E$120,2,0),""))&amp;""</f>
        <v/>
      </c>
      <c r="D357" s="233" t="str">
        <f>IFERROR(VLOOKUP($B357,'Institution Evaluation'!$A$55:$E$346,3,0),IFERROR(VLOOKUP($B357,'Privacy Analyst Evaluation'!$A$46:$E$120,3,0),""))&amp;""</f>
        <v/>
      </c>
      <c r="E357" s="233" t="str">
        <f>IFERROR(VLOOKUP($B357,'Institution Evaluation'!$A$55:$E$346,4,0),IFERROR(VLOOKUP($B357,'Privacy Analyst Evaluation'!$A$46:$E$120,4,0),""))&amp;""</f>
        <v/>
      </c>
      <c r="F357" s="233" t="str">
        <f>IFERROR(VLOOKUP($B357,'Institution Evaluation'!$A$55:$E$346,5,0),IFERROR(VLOOKUP($B357,'Privacy Analyst Evaluation'!$A$46:$E$120,5,0),""))&amp;""</f>
        <v/>
      </c>
      <c r="G357" s="234"/>
      <c r="H357" s="233" t="str">
        <f>IFERROR(IF($H356+1&gt;'(backend scoring)'!$Q$335,"",$H356+1),"")</f>
        <v/>
      </c>
      <c r="I357" s="233" t="str">
        <f>_xlfn.XLOOKUP($H357,'(backend scoring)'!$S$2:$S$333,'(backend scoring)'!$A$2:$A$333,"")</f>
        <v/>
      </c>
      <c r="J357" s="233" t="str">
        <f>IFERROR(VLOOKUP($I357,'Institution Evaluation'!$A$55:$E$346,2,0),IFERROR(VLOOKUP($I357,'Privacy Analyst Evaluation'!$A$46:$E$120,2,0),""))</f>
        <v/>
      </c>
      <c r="K357" s="233" t="str">
        <f>IFERROR(VLOOKUP($I357,'Institution Evaluation'!$A$55:$E$346,3,0),IFERROR(VLOOKUP($I357,'Privacy Analyst Evaluation'!$A$46:$E$120,3,0),""))&amp;""</f>
        <v/>
      </c>
      <c r="L357" s="233" t="str">
        <f>IFERROR(VLOOKUP($I357,'Institution Evaluation'!$A$55:$E$346,4,0),IFERROR(VLOOKUP($I357,'Privacy Analyst Evaluation'!$A$46:$E$120,4,0),""))&amp;""</f>
        <v/>
      </c>
      <c r="M357" s="233" t="str">
        <f>IFERROR(VLOOKUP($I357,'Institution Evaluation'!$A$55:$E$346,5,0),IFERROR(VLOOKUP($I357,'Privacy Analyst Evaluation'!$A$46:$E$120,5,0),""))&amp;""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2">
      <c r="A358" s="233" t="str">
        <f>IFERROR(IF($A357+1&gt;'(backend scoring)'!$T$335,"",$A357+1),"")</f>
        <v/>
      </c>
      <c r="B358" s="233" t="str">
        <f>_xlfn.XLOOKUP($A358,'(backend scoring)'!$V$2:$V$333,'(backend scoring)'!$A$2:$A$333,"")</f>
        <v/>
      </c>
      <c r="C358" s="233" t="str">
        <f>IFERROR(VLOOKUP($B358,'Institution Evaluation'!$A$55:$E$346,2,0),IFERROR(VLOOKUP($B358,'Privacy Analyst Evaluation'!$A$46:$E$120,2,0),""))&amp;""</f>
        <v/>
      </c>
      <c r="D358" s="233" t="str">
        <f>IFERROR(VLOOKUP($B358,'Institution Evaluation'!$A$55:$E$346,3,0),IFERROR(VLOOKUP($B358,'Privacy Analyst Evaluation'!$A$46:$E$120,3,0),""))&amp;""</f>
        <v/>
      </c>
      <c r="E358" s="233" t="str">
        <f>IFERROR(VLOOKUP($B358,'Institution Evaluation'!$A$55:$E$346,4,0),IFERROR(VLOOKUP($B358,'Privacy Analyst Evaluation'!$A$46:$E$120,4,0),""))&amp;""</f>
        <v/>
      </c>
      <c r="F358" s="233" t="str">
        <f>IFERROR(VLOOKUP($B358,'Institution Evaluation'!$A$55:$E$346,5,0),IFERROR(VLOOKUP($B358,'Privacy Analyst Evaluation'!$A$46:$E$120,5,0),""))&amp;""</f>
        <v/>
      </c>
      <c r="G358" s="234"/>
      <c r="H358" s="233" t="str">
        <f>IFERROR(IF($H357+1&gt;'(backend scoring)'!$Q$335,"",$H357+1),"")</f>
        <v/>
      </c>
      <c r="I358" s="233" t="str">
        <f>_xlfn.XLOOKUP($H358,'(backend scoring)'!$S$2:$S$333,'(backend scoring)'!$A$2:$A$333,"")</f>
        <v/>
      </c>
      <c r="J358" s="233" t="str">
        <f>IFERROR(VLOOKUP($I358,'Institution Evaluation'!$A$55:$E$346,2,0),IFERROR(VLOOKUP($I358,'Privacy Analyst Evaluation'!$A$46:$E$120,2,0),""))</f>
        <v/>
      </c>
      <c r="K358" s="233" t="str">
        <f>IFERROR(VLOOKUP($I358,'Institution Evaluation'!$A$55:$E$346,3,0),IFERROR(VLOOKUP($I358,'Privacy Analyst Evaluation'!$A$46:$E$120,3,0),""))&amp;""</f>
        <v/>
      </c>
      <c r="L358" s="233" t="str">
        <f>IFERROR(VLOOKUP($I358,'Institution Evaluation'!$A$55:$E$346,4,0),IFERROR(VLOOKUP($I358,'Privacy Analyst Evaluation'!$A$46:$E$120,4,0),""))&amp;""</f>
        <v/>
      </c>
      <c r="M358" s="233" t="str">
        <f>IFERROR(VLOOKUP($I358,'Institution Evaluation'!$A$55:$E$346,5,0),IFERROR(VLOOKUP($I358,'Privacy Analyst Evaluation'!$A$46:$E$120,5,0),""))&amp;""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2">
      <c r="A359" s="233" t="str">
        <f>IFERROR(IF($A358+1&gt;'(backend scoring)'!$T$335,"",$A358+1),"")</f>
        <v/>
      </c>
      <c r="B359" s="233" t="str">
        <f>_xlfn.XLOOKUP($A359,'(backend scoring)'!$V$2:$V$333,'(backend scoring)'!$A$2:$A$333,"")</f>
        <v/>
      </c>
      <c r="C359" s="233" t="str">
        <f>IFERROR(VLOOKUP($B359,'Institution Evaluation'!$A$55:$E$346,2,0),IFERROR(VLOOKUP($B359,'Privacy Analyst Evaluation'!$A$46:$E$120,2,0),""))&amp;""</f>
        <v/>
      </c>
      <c r="D359" s="233" t="str">
        <f>IFERROR(VLOOKUP($B359,'Institution Evaluation'!$A$55:$E$346,3,0),IFERROR(VLOOKUP($B359,'Privacy Analyst Evaluation'!$A$46:$E$120,3,0),""))&amp;""</f>
        <v/>
      </c>
      <c r="E359" s="233" t="str">
        <f>IFERROR(VLOOKUP($B359,'Institution Evaluation'!$A$55:$E$346,4,0),IFERROR(VLOOKUP($B359,'Privacy Analyst Evaluation'!$A$46:$E$120,4,0),""))&amp;""</f>
        <v/>
      </c>
      <c r="F359" s="233" t="str">
        <f>IFERROR(VLOOKUP($B359,'Institution Evaluation'!$A$55:$E$346,5,0),IFERROR(VLOOKUP($B359,'Privacy Analyst Evaluation'!$A$46:$E$120,5,0),""))&amp;""</f>
        <v/>
      </c>
      <c r="G359" s="234"/>
      <c r="H359" s="233" t="str">
        <f>IFERROR(IF($H358+1&gt;'(backend scoring)'!$Q$335,"",$H358+1),"")</f>
        <v/>
      </c>
      <c r="I359" s="233" t="str">
        <f>_xlfn.XLOOKUP($H359,'(backend scoring)'!$S$2:$S$333,'(backend scoring)'!$A$2:$A$333,"")</f>
        <v/>
      </c>
      <c r="J359" s="233" t="str">
        <f>IFERROR(VLOOKUP($I359,'Institution Evaluation'!$A$55:$E$346,2,0),IFERROR(VLOOKUP($I359,'Privacy Analyst Evaluation'!$A$46:$E$120,2,0),""))</f>
        <v/>
      </c>
      <c r="K359" s="233" t="str">
        <f>IFERROR(VLOOKUP($I359,'Institution Evaluation'!$A$55:$E$346,3,0),IFERROR(VLOOKUP($I359,'Privacy Analyst Evaluation'!$A$46:$E$120,3,0),""))&amp;""</f>
        <v/>
      </c>
      <c r="L359" s="233" t="str">
        <f>IFERROR(VLOOKUP($I359,'Institution Evaluation'!$A$55:$E$346,4,0),IFERROR(VLOOKUP($I359,'Privacy Analyst Evaluation'!$A$46:$E$120,4,0),""))&amp;""</f>
        <v/>
      </c>
      <c r="M359" s="233" t="str">
        <f>IFERROR(VLOOKUP($I359,'Institution Evaluation'!$A$55:$E$346,5,0),IFERROR(VLOOKUP($I359,'Privacy Analyst Evaluation'!$A$46:$E$120,5,0),""))&amp;""</f>
        <v/>
      </c>
    </row>
    <row r="360" spans="1:338" x14ac:dyDescent="0.2">
      <c r="A360" s="233" t="str">
        <f>IFERROR(IF($A359+1&gt;'(backend scoring)'!$T$335,"",$A359+1),"")</f>
        <v/>
      </c>
      <c r="B360" s="233" t="str">
        <f>_xlfn.XLOOKUP($A360,'(backend scoring)'!$V$2:$V$333,'(backend scoring)'!$A$2:$A$333,"")</f>
        <v/>
      </c>
      <c r="C360" s="233" t="str">
        <f>IFERROR(VLOOKUP($B360,'Institution Evaluation'!$A$55:$E$346,2,0),IFERROR(VLOOKUP($B360,'Privacy Analyst Evaluation'!$A$46:$E$120,2,0),""))&amp;""</f>
        <v/>
      </c>
      <c r="D360" s="233" t="str">
        <f>IFERROR(VLOOKUP($B360,'Institution Evaluation'!$A$55:$E$346,3,0),IFERROR(VLOOKUP($B360,'Privacy Analyst Evaluation'!$A$46:$E$120,3,0),""))&amp;""</f>
        <v/>
      </c>
      <c r="E360" s="233" t="str">
        <f>IFERROR(VLOOKUP($B360,'Institution Evaluation'!$A$55:$E$346,4,0),IFERROR(VLOOKUP($B360,'Privacy Analyst Evaluation'!$A$46:$E$120,4,0),""))&amp;""</f>
        <v/>
      </c>
      <c r="F360" s="233" t="str">
        <f>IFERROR(VLOOKUP($B360,'Institution Evaluation'!$A$55:$E$346,5,0),IFERROR(VLOOKUP($B360,'Privacy Analyst Evaluation'!$A$46:$E$120,5,0),""))&amp;""</f>
        <v/>
      </c>
      <c r="G360" s="234"/>
      <c r="H360" s="233" t="str">
        <f>IFERROR(IF($H359+1&gt;'(backend scoring)'!$Q$335,"",$H359+1),"")</f>
        <v/>
      </c>
      <c r="I360" s="233" t="str">
        <f>_xlfn.XLOOKUP($H360,'(backend scoring)'!$S$2:$S$333,'(backend scoring)'!$A$2:$A$333,"")</f>
        <v/>
      </c>
      <c r="J360" s="233" t="str">
        <f>IFERROR(VLOOKUP($I360,'Institution Evaluation'!$A$55:$E$346,2,0),IFERROR(VLOOKUP($I360,'Privacy Analyst Evaluation'!$A$46:$E$120,2,0),""))</f>
        <v/>
      </c>
      <c r="K360" s="233" t="str">
        <f>IFERROR(VLOOKUP($I360,'Institution Evaluation'!$A$55:$E$346,3,0),IFERROR(VLOOKUP($I360,'Privacy Analyst Evaluation'!$A$46:$E$120,3,0),""))&amp;""</f>
        <v/>
      </c>
      <c r="L360" s="233" t="str">
        <f>IFERROR(VLOOKUP($I360,'Institution Evaluation'!$A$55:$E$346,4,0),IFERROR(VLOOKUP($I360,'Privacy Analyst Evaluation'!$A$46:$E$120,4,0),""))&amp;""</f>
        <v/>
      </c>
      <c r="M360" s="233" t="str">
        <f>IFERROR(VLOOKUP($I360,'Institution Evaluation'!$A$55:$E$346,5,0),IFERROR(VLOOKUP($I360,'Privacy Analyst Evaluation'!$A$46:$E$120,5,0),""))&amp;""</f>
        <v/>
      </c>
    </row>
    <row r="361" spans="1:338" x14ac:dyDescent="0.2">
      <c r="A361" s="233" t="str">
        <f>IFERROR(IF($A360+1&gt;'(backend scoring)'!$T$335,"",$A360+1),"")</f>
        <v/>
      </c>
      <c r="B361" s="233" t="str">
        <f>_xlfn.XLOOKUP($A361,'(backend scoring)'!$V$2:$V$333,'(backend scoring)'!$A$2:$A$333,"")</f>
        <v/>
      </c>
      <c r="C361" s="233" t="str">
        <f>IFERROR(VLOOKUP($B361,'Institution Evaluation'!$A$55:$E$346,2,0),IFERROR(VLOOKUP($B361,'Privacy Analyst Evaluation'!$A$46:$E$120,2,0),""))&amp;""</f>
        <v/>
      </c>
      <c r="D361" s="233" t="str">
        <f>IFERROR(VLOOKUP($B361,'Institution Evaluation'!$A$55:$E$346,3,0),IFERROR(VLOOKUP($B361,'Privacy Analyst Evaluation'!$A$46:$E$120,3,0),""))&amp;""</f>
        <v/>
      </c>
      <c r="E361" s="233" t="str">
        <f>IFERROR(VLOOKUP($B361,'Institution Evaluation'!$A$55:$E$346,4,0),IFERROR(VLOOKUP($B361,'Privacy Analyst Evaluation'!$A$46:$E$120,4,0),""))&amp;""</f>
        <v/>
      </c>
      <c r="F361" s="233" t="str">
        <f>IFERROR(VLOOKUP($B361,'Institution Evaluation'!$A$55:$E$346,5,0),IFERROR(VLOOKUP($B361,'Privacy Analyst Evaluation'!$A$46:$E$120,5,0),""))&amp;""</f>
        <v/>
      </c>
      <c r="G361" s="234"/>
      <c r="H361" s="233" t="str">
        <f>IFERROR(IF($H360+1&gt;'(backend scoring)'!$Q$335,"",$H360+1),"")</f>
        <v/>
      </c>
      <c r="I361" s="233" t="str">
        <f>_xlfn.XLOOKUP($H361,'(backend scoring)'!$S$2:$S$333,'(backend scoring)'!$A$2:$A$333,"")</f>
        <v/>
      </c>
      <c r="J361" s="233" t="str">
        <f>IFERROR(VLOOKUP($I361,'Institution Evaluation'!$A$55:$E$346,2,0),IFERROR(VLOOKUP($I361,'Privacy Analyst Evaluation'!$A$46:$E$120,2,0),""))</f>
        <v/>
      </c>
      <c r="K361" s="233" t="str">
        <f>IFERROR(VLOOKUP($I361,'Institution Evaluation'!$A$55:$E$346,3,0),IFERROR(VLOOKUP($I361,'Privacy Analyst Evaluation'!$A$46:$E$120,3,0),""))&amp;""</f>
        <v/>
      </c>
      <c r="L361" s="233" t="str">
        <f>IFERROR(VLOOKUP($I361,'Institution Evaluation'!$A$55:$E$346,4,0),IFERROR(VLOOKUP($I361,'Privacy Analyst Evaluation'!$A$46:$E$120,4,0),""))&amp;""</f>
        <v/>
      </c>
      <c r="M361" s="233" t="str">
        <f>IFERROR(VLOOKUP($I361,'Institution Evaluation'!$A$55:$E$346,5,0),IFERROR(VLOOKUP($I361,'Privacy Analyst Evaluation'!$A$46:$E$120,5,0),""))&amp;""</f>
        <v/>
      </c>
    </row>
    <row r="362" spans="1:338" x14ac:dyDescent="0.2">
      <c r="A362" s="233" t="str">
        <f>IFERROR(IF($A361+1&gt;'(backend scoring)'!$T$335,"",$A361+1),"")</f>
        <v/>
      </c>
      <c r="B362" s="233" t="str">
        <f>_xlfn.XLOOKUP($A362,'(backend scoring)'!$V$2:$V$333,'(backend scoring)'!$A$2:$A$333,"")</f>
        <v/>
      </c>
      <c r="C362" s="233" t="str">
        <f>IFERROR(VLOOKUP($B362,'Institution Evaluation'!$A$55:$E$346,2,0),IFERROR(VLOOKUP($B362,'Privacy Analyst Evaluation'!$A$46:$E$120,2,0),""))&amp;""</f>
        <v/>
      </c>
      <c r="D362" s="233" t="str">
        <f>IFERROR(VLOOKUP($B362,'Institution Evaluation'!$A$55:$E$346,3,0),IFERROR(VLOOKUP($B362,'Privacy Analyst Evaluation'!$A$46:$E$120,3,0),""))&amp;""</f>
        <v/>
      </c>
      <c r="E362" s="233" t="str">
        <f>IFERROR(VLOOKUP($B362,'Institution Evaluation'!$A$55:$E$346,4,0),IFERROR(VLOOKUP($B362,'Privacy Analyst Evaluation'!$A$46:$E$120,4,0),""))&amp;""</f>
        <v/>
      </c>
      <c r="F362" s="233" t="str">
        <f>IFERROR(VLOOKUP($B362,'Institution Evaluation'!$A$55:$E$346,5,0),IFERROR(VLOOKUP($B362,'Privacy Analyst Evaluation'!$A$46:$E$120,5,0),""))&amp;""</f>
        <v/>
      </c>
      <c r="G362" s="234"/>
      <c r="H362" s="233" t="str">
        <f>IFERROR(IF($H361+1&gt;'(backend scoring)'!$Q$335,"",$H361+1),"")</f>
        <v/>
      </c>
      <c r="I362" s="233" t="str">
        <f>_xlfn.XLOOKUP($H362,'(backend scoring)'!$S$2:$S$333,'(backend scoring)'!$A$2:$A$333,"")</f>
        <v/>
      </c>
      <c r="J362" s="233" t="str">
        <f>IFERROR(VLOOKUP($I362,'Institution Evaluation'!$A$55:$E$346,2,0),IFERROR(VLOOKUP($I362,'Privacy Analyst Evaluation'!$A$46:$E$120,2,0),""))</f>
        <v/>
      </c>
      <c r="K362" s="233" t="str">
        <f>IFERROR(VLOOKUP($I362,'Institution Evaluation'!$A$55:$E$346,3,0),IFERROR(VLOOKUP($I362,'Privacy Analyst Evaluation'!$A$46:$E$120,3,0),""))&amp;""</f>
        <v/>
      </c>
      <c r="L362" s="233" t="str">
        <f>IFERROR(VLOOKUP($I362,'Institution Evaluation'!$A$55:$E$346,4,0),IFERROR(VLOOKUP($I362,'Privacy Analyst Evaluation'!$A$46:$E$120,4,0),""))&amp;""</f>
        <v/>
      </c>
      <c r="M362" s="233" t="str">
        <f>IFERROR(VLOOKUP($I362,'Institution Evaluation'!$A$55:$E$346,5,0),IFERROR(VLOOKUP($I362,'Privacy Analyst Evaluation'!$A$46:$E$120,5,0),""))&amp;""</f>
        <v/>
      </c>
    </row>
    <row r="363" spans="1:338" x14ac:dyDescent="0.2">
      <c r="A363" s="233" t="str">
        <f>IFERROR(IF($A362+1&gt;'(backend scoring)'!$T$335,"",$A362+1),"")</f>
        <v/>
      </c>
      <c r="B363" s="233" t="str">
        <f>_xlfn.XLOOKUP($A363,'(backend scoring)'!$V$2:$V$333,'(backend scoring)'!$A$2:$A$333,"")</f>
        <v/>
      </c>
      <c r="C363" s="233" t="str">
        <f>IFERROR(VLOOKUP($B363,'Institution Evaluation'!$A$55:$E$346,2,0),IFERROR(VLOOKUP($B363,'Privacy Analyst Evaluation'!$A$46:$E$120,2,0),""))&amp;""</f>
        <v/>
      </c>
      <c r="D363" s="233" t="str">
        <f>IFERROR(VLOOKUP($B363,'Institution Evaluation'!$A$55:$E$346,3,0),IFERROR(VLOOKUP($B363,'Privacy Analyst Evaluation'!$A$46:$E$120,3,0),""))&amp;""</f>
        <v/>
      </c>
      <c r="E363" s="233" t="str">
        <f>IFERROR(VLOOKUP($B363,'Institution Evaluation'!$A$55:$E$346,4,0),IFERROR(VLOOKUP($B363,'Privacy Analyst Evaluation'!$A$46:$E$120,4,0),""))&amp;""</f>
        <v/>
      </c>
      <c r="F363" s="233" t="str">
        <f>IFERROR(VLOOKUP($B363,'Institution Evaluation'!$A$55:$E$346,5,0),IFERROR(VLOOKUP($B363,'Privacy Analyst Evaluation'!$A$46:$E$120,5,0),""))&amp;""</f>
        <v/>
      </c>
      <c r="G363" s="234"/>
      <c r="H363" s="233" t="str">
        <f>IFERROR(IF($H362+1&gt;'(backend scoring)'!$Q$335,"",$H362+1),"")</f>
        <v/>
      </c>
      <c r="I363" s="233" t="str">
        <f>_xlfn.XLOOKUP($H363,'(backend scoring)'!$S$2:$S$333,'(backend scoring)'!$A$2:$A$333,"")</f>
        <v/>
      </c>
      <c r="J363" s="233" t="str">
        <f>IFERROR(VLOOKUP($I363,'Institution Evaluation'!$A$55:$E$346,2,0),IFERROR(VLOOKUP($I363,'Privacy Analyst Evaluation'!$A$46:$E$120,2,0),""))</f>
        <v/>
      </c>
      <c r="K363" s="233" t="str">
        <f>IFERROR(VLOOKUP($I363,'Institution Evaluation'!$A$55:$E$346,3,0),IFERROR(VLOOKUP($I363,'Privacy Analyst Evaluation'!$A$46:$E$120,3,0),""))&amp;""</f>
        <v/>
      </c>
      <c r="L363" s="233" t="str">
        <f>IFERROR(VLOOKUP($I363,'Institution Evaluation'!$A$55:$E$346,4,0),IFERROR(VLOOKUP($I363,'Privacy Analyst Evaluation'!$A$46:$E$120,4,0),""))&amp;""</f>
        <v/>
      </c>
      <c r="M363" s="233" t="str">
        <f>IFERROR(VLOOKUP($I363,'Institution Evaluation'!$A$55:$E$346,5,0),IFERROR(VLOOKUP($I363,'Privacy Analyst Evaluation'!$A$46:$E$120,5,0),""))&amp;""</f>
        <v/>
      </c>
    </row>
    <row r="364" spans="1:338" x14ac:dyDescent="0.2">
      <c r="A364" s="233" t="str">
        <f>IFERROR(IF($A363+1&gt;'(backend scoring)'!$T$335,"",$A363+1),"")</f>
        <v/>
      </c>
      <c r="B364" s="233" t="str">
        <f>_xlfn.XLOOKUP($A364,'(backend scoring)'!$V$2:$V$333,'(backend scoring)'!$A$2:$A$333,"")</f>
        <v/>
      </c>
      <c r="C364" s="233" t="str">
        <f>IFERROR(VLOOKUP($B364,'Institution Evaluation'!$A$55:$E$346,2,0),IFERROR(VLOOKUP($B364,'Privacy Analyst Evaluation'!$A$46:$E$120,2,0),""))&amp;""</f>
        <v/>
      </c>
      <c r="D364" s="233" t="str">
        <f>IFERROR(VLOOKUP($B364,'Institution Evaluation'!$A$55:$E$346,3,0),IFERROR(VLOOKUP($B364,'Privacy Analyst Evaluation'!$A$46:$E$120,3,0),""))&amp;""</f>
        <v/>
      </c>
      <c r="E364" s="233" t="str">
        <f>IFERROR(VLOOKUP($B364,'Institution Evaluation'!$A$55:$E$346,4,0),IFERROR(VLOOKUP($B364,'Privacy Analyst Evaluation'!$A$46:$E$120,4,0),""))&amp;""</f>
        <v/>
      </c>
      <c r="F364" s="233" t="str">
        <f>IFERROR(VLOOKUP($B364,'Institution Evaluation'!$A$55:$E$346,5,0),IFERROR(VLOOKUP($B364,'Privacy Analyst Evaluation'!$A$46:$E$120,5,0),""))&amp;""</f>
        <v/>
      </c>
      <c r="G364" s="234"/>
      <c r="H364" s="233" t="str">
        <f>IFERROR(IF($H363+1&gt;'(backend scoring)'!$Q$335,"",$H363+1),"")</f>
        <v/>
      </c>
      <c r="I364" s="233" t="str">
        <f>_xlfn.XLOOKUP($H364,'(backend scoring)'!$S$2:$S$333,'(backend scoring)'!$A$2:$A$333,"")</f>
        <v/>
      </c>
      <c r="J364" s="233" t="str">
        <f>IFERROR(VLOOKUP($I364,'Institution Evaluation'!$A$55:$E$346,2,0),IFERROR(VLOOKUP($I364,'Privacy Analyst Evaluation'!$A$46:$E$120,2,0),""))</f>
        <v/>
      </c>
      <c r="K364" s="233" t="str">
        <f>IFERROR(VLOOKUP($I364,'Institution Evaluation'!$A$55:$E$346,3,0),IFERROR(VLOOKUP($I364,'Privacy Analyst Evaluation'!$A$46:$E$120,3,0),""))&amp;""</f>
        <v/>
      </c>
      <c r="L364" s="233" t="str">
        <f>IFERROR(VLOOKUP($I364,'Institution Evaluation'!$A$55:$E$346,4,0),IFERROR(VLOOKUP($I364,'Privacy Analyst Evaluation'!$A$46:$E$120,4,0),""))&amp;""</f>
        <v/>
      </c>
      <c r="M364" s="233" t="str">
        <f>IFERROR(VLOOKUP($I364,'Institution Evaluation'!$A$55:$E$346,5,0),IFERROR(VLOOKUP($I364,'Privacy Analyst Evaluation'!$A$46:$E$120,5,0),""))&amp;""</f>
        <v/>
      </c>
    </row>
    <row r="365" spans="1:338" x14ac:dyDescent="0.2">
      <c r="A365" s="233" t="str">
        <f>IFERROR(IF($A364+1&gt;'(backend scoring)'!$T$335,"",$A364+1),"")</f>
        <v/>
      </c>
      <c r="B365" s="233" t="str">
        <f>_xlfn.XLOOKUP($A365,'(backend scoring)'!$V$2:$V$333,'(backend scoring)'!$A$2:$A$333,"")</f>
        <v/>
      </c>
      <c r="C365" s="233" t="str">
        <f>IFERROR(VLOOKUP($B365,'Institution Evaluation'!$A$55:$E$346,2,0),IFERROR(VLOOKUP($B365,'Privacy Analyst Evaluation'!$A$46:$E$120,2,0),""))&amp;""</f>
        <v/>
      </c>
      <c r="D365" s="233" t="str">
        <f>IFERROR(VLOOKUP($B365,'Institution Evaluation'!$A$55:$E$346,3,0),IFERROR(VLOOKUP($B365,'Privacy Analyst Evaluation'!$A$46:$E$120,3,0),""))&amp;""</f>
        <v/>
      </c>
      <c r="E365" s="233" t="str">
        <f>IFERROR(VLOOKUP($B365,'Institution Evaluation'!$A$55:$E$346,4,0),IFERROR(VLOOKUP($B365,'Privacy Analyst Evaluation'!$A$46:$E$120,4,0),""))&amp;""</f>
        <v/>
      </c>
      <c r="F365" s="233" t="str">
        <f>IFERROR(VLOOKUP($B365,'Institution Evaluation'!$A$55:$E$346,5,0),IFERROR(VLOOKUP($B365,'Privacy Analyst Evaluation'!$A$46:$E$120,5,0),""))&amp;""</f>
        <v/>
      </c>
      <c r="G365" s="234"/>
      <c r="H365" s="233" t="str">
        <f>IFERROR(IF($H364+1&gt;'(backend scoring)'!$Q$335,"",$H364+1),"")</f>
        <v/>
      </c>
      <c r="I365" s="233" t="str">
        <f>_xlfn.XLOOKUP($H365,'(backend scoring)'!$S$2:$S$333,'(backend scoring)'!$A$2:$A$333,"")</f>
        <v/>
      </c>
      <c r="J365" s="233" t="str">
        <f>IFERROR(VLOOKUP($I365,'Institution Evaluation'!$A$55:$E$346,2,0),IFERROR(VLOOKUP($I365,'Privacy Analyst Evaluation'!$A$46:$E$120,2,0),""))</f>
        <v/>
      </c>
      <c r="K365" s="233" t="str">
        <f>IFERROR(VLOOKUP($I365,'Institution Evaluation'!$A$55:$E$346,3,0),IFERROR(VLOOKUP($I365,'Privacy Analyst Evaluation'!$A$46:$E$120,3,0),""))&amp;""</f>
        <v/>
      </c>
      <c r="L365" s="233" t="str">
        <f>IFERROR(VLOOKUP($I365,'Institution Evaluation'!$A$55:$E$346,4,0),IFERROR(VLOOKUP($I365,'Privacy Analyst Evaluation'!$A$46:$E$120,4,0),""))&amp;""</f>
        <v/>
      </c>
      <c r="M365" s="233" t="str">
        <f>IFERROR(VLOOKUP($I365,'Institution Evaluation'!$A$55:$E$346,5,0),IFERROR(VLOOKUP($I365,'Privacy Analyst Evaluation'!$A$46:$E$120,5,0),""))&amp;""</f>
        <v/>
      </c>
    </row>
    <row r="366" spans="1:338" x14ac:dyDescent="0.2">
      <c r="A366" s="233" t="str">
        <f>IFERROR(IF($A365+1&gt;'(backend scoring)'!$T$335,"",$A365+1),"")</f>
        <v/>
      </c>
      <c r="B366" s="233" t="str">
        <f>_xlfn.XLOOKUP($A366,'(backend scoring)'!$V$2:$V$333,'(backend scoring)'!$A$2:$A$333,"")</f>
        <v/>
      </c>
      <c r="C366" s="233" t="str">
        <f>IFERROR(VLOOKUP($B366,'Institution Evaluation'!$A$55:$E$346,2,0),IFERROR(VLOOKUP($B366,'Privacy Analyst Evaluation'!$A$46:$E$120,2,0),""))&amp;""</f>
        <v/>
      </c>
      <c r="D366" s="233" t="str">
        <f>IFERROR(VLOOKUP($B366,'Institution Evaluation'!$A$55:$E$346,3,0),IFERROR(VLOOKUP($B366,'Privacy Analyst Evaluation'!$A$46:$E$120,3,0),""))&amp;""</f>
        <v/>
      </c>
      <c r="E366" s="233" t="str">
        <f>IFERROR(VLOOKUP($B366,'Institution Evaluation'!$A$55:$E$346,4,0),IFERROR(VLOOKUP($B366,'Privacy Analyst Evaluation'!$A$46:$E$120,4,0),""))&amp;""</f>
        <v/>
      </c>
      <c r="F366" s="233" t="str">
        <f>IFERROR(VLOOKUP($B366,'Institution Evaluation'!$A$55:$E$346,5,0),IFERROR(VLOOKUP($B366,'Privacy Analyst Evaluation'!$A$46:$E$120,5,0),""))&amp;""</f>
        <v/>
      </c>
      <c r="G366" s="234"/>
      <c r="H366" s="233" t="str">
        <f>IFERROR(IF($H365+1&gt;'(backend scoring)'!$Q$335,"",$H365+1),"")</f>
        <v/>
      </c>
      <c r="I366" s="233" t="str">
        <f>_xlfn.XLOOKUP($H366,'(backend scoring)'!$S$2:$S$333,'(backend scoring)'!$A$2:$A$333,"")</f>
        <v/>
      </c>
      <c r="J366" s="233" t="str">
        <f>IFERROR(VLOOKUP($I366,'Institution Evaluation'!$A$55:$E$346,2,0),IFERROR(VLOOKUP($I366,'Privacy Analyst Evaluation'!$A$46:$E$120,2,0),""))</f>
        <v/>
      </c>
      <c r="K366" s="233" t="str">
        <f>IFERROR(VLOOKUP($I366,'Institution Evaluation'!$A$55:$E$346,3,0),IFERROR(VLOOKUP($I366,'Privacy Analyst Evaluation'!$A$46:$E$120,3,0),""))&amp;""</f>
        <v/>
      </c>
      <c r="L366" s="233" t="str">
        <f>IFERROR(VLOOKUP($I366,'Institution Evaluation'!$A$55:$E$346,4,0),IFERROR(VLOOKUP($I366,'Privacy Analyst Evaluation'!$A$46:$E$120,4,0),""))&amp;""</f>
        <v/>
      </c>
      <c r="M366" s="233" t="str">
        <f>IFERROR(VLOOKUP($I366,'Institution Evaluation'!$A$55:$E$346,5,0),IFERROR(VLOOKUP($I366,'Privacy Analyst Evaluation'!$A$46:$E$120,5,0),""))&amp;""</f>
        <v/>
      </c>
    </row>
    <row r="367" spans="1:338" x14ac:dyDescent="0.2">
      <c r="A367" s="233" t="str">
        <f>IFERROR(IF($A366+1&gt;'(backend scoring)'!$T$335,"",$A366+1),"")</f>
        <v/>
      </c>
      <c r="B367" s="233" t="str">
        <f>_xlfn.XLOOKUP($A367,'(backend scoring)'!$V$2:$V$333,'(backend scoring)'!$A$2:$A$333,"")</f>
        <v/>
      </c>
      <c r="C367" s="233" t="str">
        <f>IFERROR(VLOOKUP($B367,'Institution Evaluation'!$A$55:$E$346,2,0),IFERROR(VLOOKUP($B367,'Privacy Analyst Evaluation'!$A$46:$E$120,2,0),""))&amp;""</f>
        <v/>
      </c>
      <c r="D367" s="233" t="str">
        <f>IFERROR(VLOOKUP($B367,'Institution Evaluation'!$A$55:$E$346,3,0),IFERROR(VLOOKUP($B367,'Privacy Analyst Evaluation'!$A$46:$E$120,3,0),""))&amp;""</f>
        <v/>
      </c>
      <c r="E367" s="233" t="str">
        <f>IFERROR(VLOOKUP($B367,'Institution Evaluation'!$A$55:$E$346,4,0),IFERROR(VLOOKUP($B367,'Privacy Analyst Evaluation'!$A$46:$E$120,4,0),""))&amp;""</f>
        <v/>
      </c>
      <c r="F367" s="233" t="str">
        <f>IFERROR(VLOOKUP($B367,'Institution Evaluation'!$A$55:$E$346,5,0),IFERROR(VLOOKUP($B367,'Privacy Analyst Evaluation'!$A$46:$E$120,5,0),""))&amp;""</f>
        <v/>
      </c>
      <c r="G367" s="234"/>
      <c r="H367" s="233" t="str">
        <f>IFERROR(IF($H366+1&gt;'(backend scoring)'!$Q$335,"",$H366+1),"")</f>
        <v/>
      </c>
      <c r="I367" s="233" t="str">
        <f>_xlfn.XLOOKUP($H367,'(backend scoring)'!$S$2:$S$333,'(backend scoring)'!$A$2:$A$333,"")</f>
        <v/>
      </c>
      <c r="J367" s="233" t="str">
        <f>IFERROR(VLOOKUP($I367,'Institution Evaluation'!$A$55:$E$346,2,0),IFERROR(VLOOKUP($I367,'Privacy Analyst Evaluation'!$A$46:$E$120,2,0),""))</f>
        <v/>
      </c>
      <c r="K367" s="233" t="str">
        <f>IFERROR(VLOOKUP($I367,'Institution Evaluation'!$A$55:$E$346,3,0),IFERROR(VLOOKUP($I367,'Privacy Analyst Evaluation'!$A$46:$E$120,3,0),""))&amp;""</f>
        <v/>
      </c>
      <c r="L367" s="233" t="str">
        <f>IFERROR(VLOOKUP($I367,'Institution Evaluation'!$A$55:$E$346,4,0),IFERROR(VLOOKUP($I367,'Privacy Analyst Evaluation'!$A$46:$E$120,4,0),""))&amp;""</f>
        <v/>
      </c>
      <c r="M367" s="233" t="str">
        <f>IFERROR(VLOOKUP($I367,'Institution Evaluation'!$A$55:$E$346,5,0),IFERROR(VLOOKUP($I367,'Privacy Analyst Evaluation'!$A$46:$E$120,5,0),""))&amp;""</f>
        <v/>
      </c>
    </row>
    <row r="368" spans="1:338" x14ac:dyDescent="0.2">
      <c r="A368" s="233" t="str">
        <f>IFERROR(IF($A367+1&gt;'(backend scoring)'!$T$335,"",$A367+1),"")</f>
        <v/>
      </c>
      <c r="B368" s="233" t="str">
        <f>_xlfn.XLOOKUP($A368,'(backend scoring)'!$V$2:$V$333,'(backend scoring)'!$A$2:$A$333,"")</f>
        <v/>
      </c>
      <c r="C368" s="233" t="str">
        <f>IFERROR(VLOOKUP($B368,'Institution Evaluation'!$A$55:$E$346,2,0),IFERROR(VLOOKUP($B368,'Privacy Analyst Evaluation'!$A$46:$E$120,2,0),""))&amp;""</f>
        <v/>
      </c>
      <c r="D368" s="233" t="str">
        <f>IFERROR(VLOOKUP($B368,'Institution Evaluation'!$A$55:$E$346,3,0),IFERROR(VLOOKUP($B368,'Privacy Analyst Evaluation'!$A$46:$E$120,3,0),""))&amp;""</f>
        <v/>
      </c>
      <c r="E368" s="233" t="str">
        <f>IFERROR(VLOOKUP($B368,'Institution Evaluation'!$A$55:$E$346,4,0),IFERROR(VLOOKUP($B368,'Privacy Analyst Evaluation'!$A$46:$E$120,4,0),""))&amp;""</f>
        <v/>
      </c>
      <c r="F368" s="233" t="str">
        <f>IFERROR(VLOOKUP($B368,'Institution Evaluation'!$A$55:$E$346,5,0),IFERROR(VLOOKUP($B368,'Privacy Analyst Evaluation'!$A$46:$E$120,5,0),""))&amp;""</f>
        <v/>
      </c>
      <c r="G368" s="234"/>
      <c r="H368" s="233" t="str">
        <f>IFERROR(IF($H367+1&gt;'(backend scoring)'!$Q$335,"",$H367+1),"")</f>
        <v/>
      </c>
      <c r="I368" s="233" t="str">
        <f>_xlfn.XLOOKUP($H368,'(backend scoring)'!$S$2:$S$333,'(backend scoring)'!$A$2:$A$333,"")</f>
        <v/>
      </c>
      <c r="J368" s="233" t="str">
        <f>IFERROR(VLOOKUP($I368,'Institution Evaluation'!$A$55:$E$346,2,0),IFERROR(VLOOKUP($I368,'Privacy Analyst Evaluation'!$A$46:$E$120,2,0),""))</f>
        <v/>
      </c>
      <c r="K368" s="233" t="str">
        <f>IFERROR(VLOOKUP($I368,'Institution Evaluation'!$A$55:$E$346,3,0),IFERROR(VLOOKUP($I368,'Privacy Analyst Evaluation'!$A$46:$E$120,3,0),""))&amp;""</f>
        <v/>
      </c>
      <c r="L368" s="233" t="str">
        <f>IFERROR(VLOOKUP($I368,'Institution Evaluation'!$A$55:$E$346,4,0),IFERROR(VLOOKUP($I368,'Privacy Analyst Evaluation'!$A$46:$E$120,4,0),""))&amp;""</f>
        <v/>
      </c>
      <c r="M368" s="233" t="str">
        <f>IFERROR(VLOOKUP($I368,'Institution Evaluation'!$A$55:$E$346,5,0),IFERROR(VLOOKUP($I368,'Privacy Analyst Evaluation'!$A$46:$E$120,5,0),""))&amp;""</f>
        <v/>
      </c>
      <c r="N368" s="272" t="s">
        <v>1545</v>
      </c>
    </row>
    <row r="369" spans="1:2" x14ac:dyDescent="0.2">
      <c r="A369" s="273" t="s">
        <v>1546</v>
      </c>
      <c r="B369" s="273" t="s">
        <v>1546</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H23:M1048576 N1:XFD1048576 H1:M8 F18:F1048576 D16:E1048576 D1:E8 F1:F8 B1:C1048576 A1 A3:A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M265"/>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72" customWidth="1"/>
    <col min="2" max="2" width="41.3984375" style="72" customWidth="1"/>
    <col min="3" max="9" width="19.59765625" style="72" customWidth="1"/>
    <col min="10" max="10" width="18.796875" style="72" customWidth="1"/>
    <col min="11" max="11" width="16.09765625" style="72" hidden="1" customWidth="1"/>
    <col min="12" max="12" width="8.5" style="72" customWidth="1"/>
    <col min="13" max="13" width="0" style="72" hidden="1" customWidth="1"/>
    <col min="14" max="16384" width="8.5" style="72" hidden="1"/>
  </cols>
  <sheetData>
    <row r="1" spans="1:10" ht="23.25" hidden="1" customHeight="1" x14ac:dyDescent="0.2">
      <c r="A1" s="72" t="s">
        <v>1548</v>
      </c>
    </row>
    <row r="2" spans="1:10" s="201" customFormat="1" ht="36" customHeight="1" x14ac:dyDescent="0.2">
      <c r="A2" s="199" t="s">
        <v>1578</v>
      </c>
      <c r="B2" s="199"/>
      <c r="C2" s="199"/>
      <c r="D2" s="199"/>
      <c r="E2" s="199"/>
      <c r="F2" s="199"/>
      <c r="G2" s="199"/>
      <c r="H2" s="199"/>
      <c r="I2" s="200" t="str">
        <f>'Auto Responses'!$A$36</f>
        <v>Version 4.03</v>
      </c>
      <c r="J2" s="200"/>
    </row>
    <row r="3" spans="1:10" ht="21" customHeight="1" x14ac:dyDescent="0.2">
      <c r="A3" s="116"/>
      <c r="B3" s="116"/>
      <c r="C3" s="116"/>
      <c r="D3" s="116"/>
      <c r="E3" s="116"/>
      <c r="F3" s="116"/>
      <c r="G3" s="116"/>
      <c r="H3" s="116"/>
      <c r="I3" s="116"/>
      <c r="J3" s="116"/>
    </row>
    <row r="4" spans="1:10" ht="36" customHeight="1" x14ac:dyDescent="0.2">
      <c r="A4" s="117" t="s">
        <v>928</v>
      </c>
      <c r="B4" s="118"/>
      <c r="C4" s="118"/>
      <c r="D4" s="118"/>
      <c r="E4" s="118"/>
      <c r="F4" s="118"/>
      <c r="G4" s="118"/>
      <c r="H4" s="118"/>
      <c r="I4" s="118"/>
      <c r="J4" s="118"/>
    </row>
    <row r="5" spans="1:10" s="311" customFormat="1" ht="19.5" customHeight="1" x14ac:dyDescent="0.2">
      <c r="A5" s="286" t="str">
        <f>HLOOKUP($A$4,'Auto Responses'!$F$2:$F$7,2,0)&amp;""</f>
        <v>1. Upon initial review, you can check the "Non-Negotiable" box by any question to compile a report of questions that may prohibit a full review.</v>
      </c>
      <c r="B5" s="286"/>
      <c r="C5" s="286"/>
      <c r="D5" s="286"/>
      <c r="E5" s="286"/>
      <c r="F5" s="286"/>
      <c r="G5" s="286"/>
      <c r="H5" s="286"/>
      <c r="I5" s="286"/>
      <c r="J5" s="286"/>
    </row>
    <row r="6" spans="1:10" s="311" customFormat="1" ht="19.5" customHeight="1" x14ac:dyDescent="0.2">
      <c r="A6" s="286" t="str">
        <f>HLOOKUP($A$4,'Auto Responses'!$F$2:$F$7,3,0)&amp;""</f>
        <v>2. When evaluating an answer, a default importance level has been set. You can use the "Importance Override" dropdown to override the default and adjust the value of the question.</v>
      </c>
      <c r="B6" s="286"/>
      <c r="C6" s="286"/>
      <c r="D6" s="286"/>
      <c r="E6" s="286"/>
      <c r="F6" s="286"/>
      <c r="G6" s="286"/>
      <c r="H6" s="286"/>
      <c r="I6" s="286"/>
      <c r="J6" s="286"/>
    </row>
    <row r="7" spans="1:10" s="311" customFormat="1" ht="19.5" customHeight="1" x14ac:dyDescent="0.2">
      <c r="A7" s="286" t="str">
        <f>HLOOKUP($A$4,'Auto Responses'!$F$2:$F$7,4,0)&amp;""</f>
        <v>3. For questions that are qualitative or for which you disagree with the preferred response, make a selection in the "Compliant Override" dropdown to adjust the question's impact on the score.</v>
      </c>
      <c r="B7" s="286"/>
      <c r="C7" s="286"/>
      <c r="D7" s="286"/>
      <c r="E7" s="286"/>
      <c r="F7" s="286"/>
      <c r="G7" s="286"/>
      <c r="H7" s="286"/>
      <c r="I7" s="286"/>
      <c r="J7" s="286"/>
    </row>
    <row r="8" spans="1:10" s="311" customFormat="1" ht="19.5" customHeight="1" x14ac:dyDescent="0.2">
      <c r="A8" s="286" t="str">
        <f>HLOOKUP($A$4,'Auto Responses'!$F$2:$F$7,5,0)&amp;""</f>
        <v xml:space="preserve">4. Each worksheet shows a report for that section. See the "Analyst Report" sheet for a full report of all sections. </v>
      </c>
      <c r="B8" s="286"/>
      <c r="C8" s="286"/>
      <c r="D8" s="286"/>
      <c r="E8" s="286"/>
      <c r="F8" s="286"/>
      <c r="G8" s="286"/>
      <c r="H8" s="286"/>
      <c r="I8" s="286"/>
      <c r="J8" s="286"/>
    </row>
    <row r="9" spans="1:10" s="311" customFormat="1" ht="19.5" customHeight="1" x14ac:dyDescent="0.2">
      <c r="A9" s="286" t="str">
        <f>HLOOKUP($A$4,'Auto Responses'!$F$2:$F$7,6,0)&amp;""</f>
        <v xml:space="preserve">5. If you are evaluating a question that appears in an earlier section, the Importance and Compliant Override cannot be changed but additional notes can be added. </v>
      </c>
      <c r="B9" s="286"/>
      <c r="C9" s="286"/>
      <c r="D9" s="286"/>
      <c r="E9" s="286"/>
      <c r="F9" s="286"/>
      <c r="G9" s="286"/>
      <c r="H9" s="286"/>
      <c r="I9" s="286"/>
      <c r="J9" s="286"/>
    </row>
    <row r="10" spans="1:10" ht="19.5" customHeight="1" thickBot="1" x14ac:dyDescent="0.25">
      <c r="A10" s="287" t="str">
        <f>HLOOKUP($A$4,'Auto Responses'!$F$2:$F$8,7,0)&amp;""</f>
        <v>For full instructions, please visit EDUCAUSE.edu/HECVAT</v>
      </c>
      <c r="B10" s="78"/>
      <c r="C10" s="78"/>
      <c r="D10" s="78"/>
      <c r="E10" s="78"/>
      <c r="F10" s="78"/>
      <c r="G10" s="78"/>
      <c r="H10" s="78"/>
      <c r="I10" s="78"/>
      <c r="J10" s="78"/>
    </row>
    <row r="11" spans="1:10" s="107" customFormat="1" ht="25.5" customHeight="1" x14ac:dyDescent="0.2">
      <c r="A11" s="179" t="str">
        <f>'START HERE'!$B$13</f>
        <v>Solution Provider Name</v>
      </c>
      <c r="B11" s="161"/>
      <c r="C11" s="155" t="str">
        <f>VLOOKUP($A11,'START HERE'!$B$13:$C$21,2,0)&amp;""</f>
        <v/>
      </c>
      <c r="D11" s="156"/>
      <c r="E11" s="157"/>
      <c r="F11" s="108"/>
      <c r="G11" s="108"/>
      <c r="H11" s="113"/>
      <c r="I11" s="108"/>
      <c r="J11" s="108"/>
    </row>
    <row r="12" spans="1:10" s="107" customFormat="1" ht="25.5" customHeight="1" x14ac:dyDescent="0.2">
      <c r="A12" s="180" t="str">
        <f>'START HERE'!$B$16</f>
        <v>Solution Provider Contact Name</v>
      </c>
      <c r="B12" s="162"/>
      <c r="C12" s="154" t="str">
        <f>VLOOKUP($A12,'START HERE'!$B$13:$C$21,2,0)&amp;""</f>
        <v/>
      </c>
      <c r="D12" s="115"/>
      <c r="E12" s="158"/>
      <c r="F12" s="108"/>
      <c r="G12" s="108"/>
      <c r="H12" s="113"/>
      <c r="I12" s="108"/>
      <c r="J12" s="108"/>
    </row>
    <row r="13" spans="1:10" s="107" customFormat="1" ht="25.5" customHeight="1" x14ac:dyDescent="0.2">
      <c r="A13" s="180" t="str">
        <f>'START HERE'!$B$17</f>
        <v>Solution Provider Contact Title</v>
      </c>
      <c r="B13" s="162"/>
      <c r="C13" s="154" t="str">
        <f>VLOOKUP($A13,'START HERE'!$B$13:$C$21,2,0)&amp;""</f>
        <v/>
      </c>
      <c r="D13" s="115"/>
      <c r="E13" s="158"/>
      <c r="F13" s="108"/>
      <c r="G13" s="108"/>
      <c r="H13" s="113"/>
      <c r="I13" s="108"/>
      <c r="J13" s="108"/>
    </row>
    <row r="14" spans="1:10" s="107" customFormat="1" ht="25.5" customHeight="1" x14ac:dyDescent="0.2">
      <c r="A14" s="180" t="str">
        <f>'START HERE'!$B$18</f>
        <v>Solution Provider Contact Email</v>
      </c>
      <c r="B14" s="162"/>
      <c r="C14" s="154" t="str">
        <f>VLOOKUP($A14,'START HERE'!$B$13:$C$21,2,0)&amp;""</f>
        <v/>
      </c>
      <c r="D14" s="115"/>
      <c r="E14" s="158"/>
      <c r="F14" s="152"/>
      <c r="G14" s="153"/>
      <c r="H14" s="153"/>
      <c r="I14" s="153"/>
      <c r="J14" s="153"/>
    </row>
    <row r="15" spans="1:10" s="107" customFormat="1" ht="25.5" customHeight="1" x14ac:dyDescent="0.2">
      <c r="A15" s="180" t="str">
        <f>'START HERE'!$B$14</f>
        <v>Solution Name</v>
      </c>
      <c r="B15" s="162"/>
      <c r="C15" s="154" t="str">
        <f>VLOOKUP($A15,'START HERE'!$B$13:$C$21,2,0)&amp;""</f>
        <v/>
      </c>
      <c r="D15" s="115"/>
      <c r="E15" s="158"/>
      <c r="F15" s="152"/>
      <c r="G15" s="153"/>
      <c r="H15" s="153"/>
      <c r="I15" s="153"/>
      <c r="J15" s="153"/>
    </row>
    <row r="16" spans="1:10" s="107" customFormat="1" ht="25.5" customHeight="1" x14ac:dyDescent="0.2">
      <c r="A16" s="180" t="str">
        <f>'START HERE'!$B$15</f>
        <v>Solution Description</v>
      </c>
      <c r="B16" s="162"/>
      <c r="C16" s="154" t="str">
        <f>VLOOKUP($A16,'START HERE'!$B$13:$C$21,2,0)&amp;""</f>
        <v/>
      </c>
      <c r="D16" s="115"/>
      <c r="E16" s="158"/>
      <c r="F16" s="152"/>
      <c r="G16" s="153"/>
      <c r="H16" s="153"/>
      <c r="I16" s="153"/>
      <c r="J16" s="153"/>
    </row>
    <row r="17" spans="1:11" s="107" customFormat="1" ht="25.5" customHeight="1" thickBot="1" x14ac:dyDescent="0.25">
      <c r="A17" s="181" t="s">
        <v>1010</v>
      </c>
      <c r="B17" s="163"/>
      <c r="C17" s="294">
        <f>'START HERE'!$C$3</f>
        <v>0</v>
      </c>
      <c r="D17" s="159"/>
      <c r="E17" s="160"/>
      <c r="F17" s="152"/>
      <c r="G17" s="153"/>
      <c r="H17" s="153"/>
      <c r="I17" s="153"/>
      <c r="J17" s="153"/>
    </row>
    <row r="18" spans="1:11" s="107" customFormat="1" ht="24.75" customHeight="1" x14ac:dyDescent="0.2">
      <c r="A18" s="108"/>
      <c r="B18" s="108"/>
      <c r="C18" s="295"/>
      <c r="D18" s="114"/>
      <c r="E18" s="108"/>
      <c r="F18" s="108"/>
      <c r="G18" s="108"/>
      <c r="H18" s="109"/>
      <c r="I18" s="109"/>
      <c r="J18" s="109"/>
    </row>
    <row r="19" spans="1:11" s="105" customFormat="1" ht="24" customHeight="1" thickBot="1" x14ac:dyDescent="0.25">
      <c r="A19" s="350"/>
      <c r="B19" s="350"/>
      <c r="C19" s="350"/>
      <c r="D19" s="106"/>
    </row>
    <row r="20" spans="1:11" ht="30" customHeight="1" thickBot="1" x14ac:dyDescent="0.25">
      <c r="A20" s="312" t="s">
        <v>1610</v>
      </c>
      <c r="B20" s="101" t="s">
        <v>1009</v>
      </c>
      <c r="C20" s="129" t="s">
        <v>1611</v>
      </c>
      <c r="D20" s="100" t="s">
        <v>1612</v>
      </c>
      <c r="E20" s="128" t="s">
        <v>1008</v>
      </c>
      <c r="F20" s="128" t="s">
        <v>1007</v>
      </c>
      <c r="G20" s="144" t="s">
        <v>1029</v>
      </c>
      <c r="H20" s="145"/>
      <c r="I20" s="146"/>
    </row>
    <row r="21" spans="1:11" s="102" customFormat="1" ht="40.5" customHeight="1" x14ac:dyDescent="0.2">
      <c r="B21" s="103" t="str">
        <f>VLOOKUP($K21,'Auto Responses'!$N$4:$O$38,2,0)&amp;""</f>
        <v xml:space="preserve"> General Privacy</v>
      </c>
      <c r="C21" s="136" t="b">
        <v>1</v>
      </c>
      <c r="D21" s="130">
        <f>IF($C21=TRUE,SUMIF('(backend scoring)'!$B$3:$B$333,$K21,'(backend scoring)'!$O$3:$O$333),"")</f>
        <v>10</v>
      </c>
      <c r="E21" s="137">
        <f>IF($C21=TRUE,SUMIF('(backend scoring)'!$B$3:$B$333,$K21,'(backend scoring)'!$P$3:$P$333),"")</f>
        <v>0</v>
      </c>
      <c r="F21" s="165">
        <f>IFERROR($E21/$D21,"N/A")</f>
        <v>0</v>
      </c>
      <c r="G21" s="246" t="str">
        <f>"Jump to "&amp;B21</f>
        <v>Jump to  General Privacy</v>
      </c>
      <c r="H21" s="139"/>
      <c r="I21" s="141"/>
      <c r="K21" s="102" t="s">
        <v>969</v>
      </c>
    </row>
    <row r="22" spans="1:11" s="102" customFormat="1" ht="40.5" customHeight="1" x14ac:dyDescent="0.2">
      <c r="B22" s="103" t="str">
        <f>VLOOKUP($K22,'Auto Responses'!$N$4:$O$38,2,0)&amp;""</f>
        <v xml:space="preserve"> Privacy-Specific Company Details</v>
      </c>
      <c r="C22" s="136" t="b">
        <v>1</v>
      </c>
      <c r="D22" s="130">
        <f>IF($C22=TRUE,SUMIF('(backend scoring)'!$B$3:$B$333,$K22,'(backend scoring)'!$O$3:$O$333),"")</f>
        <v>50</v>
      </c>
      <c r="E22" s="137">
        <f>IF($C22=TRUE,SUMIF('(backend scoring)'!$B$3:$B$333,$K22,'(backend scoring)'!$P$3:$P$333),"")</f>
        <v>0</v>
      </c>
      <c r="F22" s="164">
        <f t="shared" ref="F22:F30" si="0">IFERROR($E22/$D22,"N/A")</f>
        <v>0</v>
      </c>
      <c r="G22" s="247" t="str">
        <f t="shared" ref="G22:G30" si="1">"Jump to "&amp;B22</f>
        <v>Jump to  Privacy-Specific Company Details</v>
      </c>
      <c r="H22" s="138"/>
      <c r="I22" s="142"/>
      <c r="K22" s="102" t="s">
        <v>971</v>
      </c>
    </row>
    <row r="23" spans="1:11" s="102" customFormat="1" ht="40.5" customHeight="1" x14ac:dyDescent="0.2">
      <c r="B23" s="103" t="str">
        <f>VLOOKUP($K23,'Auto Responses'!$N$4:$O$38,2,0)&amp;""</f>
        <v xml:space="preserve"> Privacy-Specific Documentation</v>
      </c>
      <c r="C23" s="136" t="b">
        <v>1</v>
      </c>
      <c r="D23" s="130">
        <f>IF($C23=TRUE,SUMIF('(backend scoring)'!$B$3:$B$333,$K23,'(backend scoring)'!$O$3:$O$333),"")</f>
        <v>10</v>
      </c>
      <c r="E23" s="137">
        <f>IF($C23=TRUE,SUMIF('(backend scoring)'!$B$3:$B$333,$K23,'(backend scoring)'!$P$3:$P$333),"")</f>
        <v>0</v>
      </c>
      <c r="F23" s="164">
        <f t="shared" si="0"/>
        <v>0</v>
      </c>
      <c r="G23" s="247" t="str">
        <f t="shared" si="1"/>
        <v>Jump to  Privacy-Specific Documentation</v>
      </c>
      <c r="H23" s="138"/>
      <c r="I23" s="142"/>
      <c r="K23" s="102" t="s">
        <v>973</v>
      </c>
    </row>
    <row r="24" spans="1:11" s="102" customFormat="1" ht="40.5" customHeight="1" x14ac:dyDescent="0.2">
      <c r="B24" s="103" t="str">
        <f>VLOOKUP($K24,'Auto Responses'!$N$4:$O$38,2,0)&amp;""</f>
        <v xml:space="preserve"> Privacy of Third Parties</v>
      </c>
      <c r="C24" s="136" t="b">
        <v>1</v>
      </c>
      <c r="D24" s="130">
        <f>IF($C24=TRUE,SUMIF('(backend scoring)'!$B$3:$B$333,$K24,'(backend scoring)'!$O$3:$O$333),"")</f>
        <v>25</v>
      </c>
      <c r="E24" s="137">
        <f>IF($C24=TRUE,SUMIF('(backend scoring)'!$B$3:$B$333,$K24,'(backend scoring)'!$P$3:$P$333),"")</f>
        <v>0</v>
      </c>
      <c r="F24" s="164">
        <f t="shared" si="0"/>
        <v>0</v>
      </c>
      <c r="G24" s="247" t="str">
        <f t="shared" si="1"/>
        <v>Jump to  Privacy of Third Parties</v>
      </c>
      <c r="H24" s="138"/>
      <c r="I24" s="142"/>
      <c r="K24" s="102" t="s">
        <v>974</v>
      </c>
    </row>
    <row r="25" spans="1:11" s="102" customFormat="1" ht="40.5" customHeight="1" x14ac:dyDescent="0.2">
      <c r="B25" s="103" t="str">
        <f>VLOOKUP($K25,'Auto Responses'!$N$4:$O$38,2,0)&amp;""</f>
        <v xml:space="preserve"> Privacy Change Management</v>
      </c>
      <c r="C25" s="136" t="b">
        <v>1</v>
      </c>
      <c r="D25" s="130">
        <f>IF($C25=TRUE,SUMIF('(backend scoring)'!$B$3:$B$333,$K25,'(backend scoring)'!$O$3:$O$333),"")</f>
        <v>5</v>
      </c>
      <c r="E25" s="137">
        <f>IF($C25=TRUE,SUMIF('(backend scoring)'!$B$3:$B$333,$K25,'(backend scoring)'!$P$3:$P$333),"")</f>
        <v>0</v>
      </c>
      <c r="F25" s="164">
        <f t="shared" si="0"/>
        <v>0</v>
      </c>
      <c r="G25" s="247" t="str">
        <f t="shared" si="1"/>
        <v>Jump to  Privacy Change Management</v>
      </c>
      <c r="H25" s="138"/>
      <c r="I25" s="142"/>
      <c r="K25" s="102" t="s">
        <v>976</v>
      </c>
    </row>
    <row r="26" spans="1:11" s="102" customFormat="1" ht="40.5" customHeight="1" x14ac:dyDescent="0.2">
      <c r="B26" s="103" t="str">
        <f>VLOOKUP($K26,'Auto Responses'!$N$4:$O$38,2,0)&amp;""</f>
        <v xml:space="preserve"> Privacy of Sensitive Data</v>
      </c>
      <c r="C26" s="136" t="b">
        <v>1</v>
      </c>
      <c r="D26" s="130">
        <f>IF($C26=TRUE,SUMIF('(backend scoring)'!$B$3:$B$333,$K26,'(backend scoring)'!$O$3:$O$333),"")</f>
        <v>80</v>
      </c>
      <c r="E26" s="137">
        <f>IF($C26=TRUE,SUMIF('(backend scoring)'!$B$3:$B$333,$K26,'(backend scoring)'!$P$3:$P$333),"")</f>
        <v>0</v>
      </c>
      <c r="F26" s="164">
        <f t="shared" si="0"/>
        <v>0</v>
      </c>
      <c r="G26" s="247" t="str">
        <f t="shared" si="1"/>
        <v>Jump to  Privacy of Sensitive Data</v>
      </c>
      <c r="H26" s="138"/>
      <c r="I26" s="142"/>
      <c r="K26" s="102" t="s">
        <v>978</v>
      </c>
    </row>
    <row r="27" spans="1:11" s="102" customFormat="1" ht="40.5" customHeight="1" x14ac:dyDescent="0.2">
      <c r="B27" s="103" t="str">
        <f>VLOOKUP($K27,'Auto Responses'!$N$4:$O$38,2,0)&amp;""</f>
        <v xml:space="preserve"> Privacy Policies and Procedures</v>
      </c>
      <c r="C27" s="136" t="b">
        <v>1</v>
      </c>
      <c r="D27" s="130">
        <f>IF($C27=TRUE,SUMIF('(backend scoring)'!$B$3:$B$333,$K27,'(backend scoring)'!$O$3:$O$333),"")</f>
        <v>100</v>
      </c>
      <c r="E27" s="137">
        <f>IF($C27=TRUE,SUMIF('(backend scoring)'!$B$3:$B$333,$K27,'(backend scoring)'!$P$3:$P$333),"")</f>
        <v>0</v>
      </c>
      <c r="F27" s="164">
        <f t="shared" si="0"/>
        <v>0</v>
      </c>
      <c r="G27" s="247" t="str">
        <f t="shared" si="1"/>
        <v>Jump to  Privacy Policies and Procedures</v>
      </c>
      <c r="H27" s="138"/>
      <c r="I27" s="142"/>
      <c r="K27" s="102" t="s">
        <v>980</v>
      </c>
    </row>
    <row r="28" spans="1:11" s="102" customFormat="1" ht="40.5" customHeight="1" x14ac:dyDescent="0.2">
      <c r="B28" s="103" t="str">
        <f>VLOOKUP($K28,'Auto Responses'!$N$4:$O$38,2,0)&amp;""</f>
        <v xml:space="preserve"> International Privacy</v>
      </c>
      <c r="C28" s="136" t="b">
        <v>1</v>
      </c>
      <c r="D28" s="130">
        <f>IF($C28=TRUE,SUMIF('(backend scoring)'!$B$3:$B$333,$K28,'(backend scoring)'!$O$3:$O$333),"")</f>
        <v>50</v>
      </c>
      <c r="E28" s="137">
        <f>IF($C28=TRUE,SUMIF('(backend scoring)'!$B$3:$B$333,$K28,'(backend scoring)'!$P$3:$P$333),"")</f>
        <v>0</v>
      </c>
      <c r="F28" s="164">
        <f t="shared" si="0"/>
        <v>0</v>
      </c>
      <c r="G28" s="247" t="str">
        <f t="shared" si="1"/>
        <v>Jump to  International Privacy</v>
      </c>
      <c r="H28" s="138"/>
      <c r="I28" s="142"/>
      <c r="K28" s="102" t="s">
        <v>982</v>
      </c>
    </row>
    <row r="29" spans="1:11" s="102" customFormat="1" ht="40.5" customHeight="1" x14ac:dyDescent="0.2">
      <c r="B29" s="103" t="str">
        <f>VLOOKUP($K29,'Auto Responses'!$N$4:$O$38,2,0)&amp;""</f>
        <v xml:space="preserve"> Data Privacy</v>
      </c>
      <c r="C29" s="136" t="b">
        <v>1</v>
      </c>
      <c r="D29" s="130">
        <f>IF($C29=TRUE,SUMIF('(backend scoring)'!$B$3:$B$333,$K29,'(backend scoring)'!$O$3:$O$333),"")</f>
        <v>150</v>
      </c>
      <c r="E29" s="137">
        <f>IF($C29=TRUE,SUMIF('(backend scoring)'!$B$3:$B$333,$K29,'(backend scoring)'!$P$3:$P$333),"")</f>
        <v>0</v>
      </c>
      <c r="F29" s="164">
        <f t="shared" si="0"/>
        <v>0</v>
      </c>
      <c r="G29" s="247" t="str">
        <f t="shared" si="1"/>
        <v>Jump to  Data Privacy</v>
      </c>
      <c r="H29" s="138"/>
      <c r="I29" s="142"/>
      <c r="K29" s="102" t="s">
        <v>1123</v>
      </c>
    </row>
    <row r="30" spans="1:11" s="102" customFormat="1" ht="40.5" customHeight="1" thickBot="1" x14ac:dyDescent="0.25">
      <c r="B30" s="103" t="str">
        <f>VLOOKUP($K30,'Auto Responses'!$N$4:$O$38,2,0)&amp;""</f>
        <v xml:space="preserve"> Privacy and AI</v>
      </c>
      <c r="C30" s="136" t="b">
        <v>1</v>
      </c>
      <c r="D30" s="130">
        <f>IF($C30=TRUE,SUMIF('(backend scoring)'!$B$3:$B$333,$K30,'(backend scoring)'!$O$3:$O$333),"")</f>
        <v>80</v>
      </c>
      <c r="E30" s="137">
        <f>IF($C30=TRUE,SUMIF('(backend scoring)'!$B$3:$B$333,$K30,'(backend scoring)'!$P$3:$P$333),"")</f>
        <v>0</v>
      </c>
      <c r="F30" s="164">
        <f t="shared" si="0"/>
        <v>0</v>
      </c>
      <c r="G30" s="247" t="str">
        <f t="shared" si="1"/>
        <v>Jump to  Privacy and AI</v>
      </c>
      <c r="H30" s="138"/>
      <c r="I30" s="142"/>
      <c r="K30" s="102" t="s">
        <v>985</v>
      </c>
    </row>
    <row r="31" spans="1:11" s="102" customFormat="1" ht="30" customHeight="1" thickBot="1" x14ac:dyDescent="0.25">
      <c r="B31" s="101" t="s">
        <v>1030</v>
      </c>
      <c r="C31" s="129"/>
      <c r="D31" s="131">
        <f>SUM(D21:D30)</f>
        <v>560</v>
      </c>
      <c r="E31" s="131">
        <f>SUM(E21:E30)</f>
        <v>0</v>
      </c>
      <c r="F31" s="99">
        <f>IFERROR($E31/$D31,"N/A")</f>
        <v>0</v>
      </c>
      <c r="G31" s="147"/>
      <c r="H31" s="148"/>
      <c r="I31" s="149"/>
      <c r="J31" s="272" t="s">
        <v>1545</v>
      </c>
    </row>
    <row r="32" spans="1:11" ht="15" x14ac:dyDescent="0.2">
      <c r="F32" s="72" t="s">
        <v>1005</v>
      </c>
    </row>
    <row r="33" spans="1:11" ht="15" x14ac:dyDescent="0.2"/>
    <row r="34" spans="1:11" ht="15" customHeight="1" x14ac:dyDescent="0.2"/>
    <row r="35" spans="1:11" s="203" customFormat="1" ht="36" customHeight="1" x14ac:dyDescent="0.2">
      <c r="A35" s="198" t="s">
        <v>1579</v>
      </c>
      <c r="B35" s="198"/>
      <c r="C35" s="202"/>
      <c r="D35" s="198"/>
      <c r="E35" s="198"/>
      <c r="F35" s="198"/>
      <c r="G35" s="198"/>
      <c r="H35" s="198"/>
      <c r="I35" s="198"/>
      <c r="J35" s="198"/>
      <c r="K35" s="44"/>
    </row>
    <row r="36" spans="1:11" s="32" customFormat="1" ht="36" customHeight="1" x14ac:dyDescent="0.2">
      <c r="A36" s="33" t="s">
        <v>912</v>
      </c>
      <c r="B36" s="33"/>
      <c r="C36" s="86"/>
      <c r="D36" s="33"/>
      <c r="E36" s="33"/>
      <c r="F36" s="33"/>
      <c r="G36" s="33"/>
      <c r="H36" s="33"/>
      <c r="I36" s="33"/>
      <c r="J36" s="33"/>
      <c r="K36" s="1"/>
    </row>
    <row r="37" spans="1:11" s="1" customFormat="1" ht="36" customHeight="1" x14ac:dyDescent="0.2">
      <c r="A37" s="17" t="s">
        <v>928</v>
      </c>
      <c r="B37" s="18"/>
      <c r="C37" s="19"/>
      <c r="D37" s="20"/>
      <c r="E37" s="21"/>
      <c r="F37" s="21"/>
      <c r="G37" s="21"/>
      <c r="H37" s="21"/>
      <c r="I37" s="21"/>
      <c r="J37" s="21"/>
    </row>
    <row r="38" spans="1:11" s="1" customFormat="1" ht="19.5" customHeight="1" x14ac:dyDescent="0.2">
      <c r="A38" s="286" t="str">
        <f>HLOOKUP($A$4,'Auto Responses'!$F$2:$F$7,2,0)&amp;""</f>
        <v>1. Upon initial review, you can check the "Non-Negotiable" box by any question to compile a report of questions that may prohibit a full review.</v>
      </c>
      <c r="B38" s="286"/>
      <c r="C38" s="286"/>
      <c r="D38" s="286"/>
      <c r="E38" s="286"/>
      <c r="F38" s="286"/>
      <c r="G38" s="286"/>
      <c r="H38" s="286"/>
      <c r="I38" s="286"/>
      <c r="J38" s="22"/>
    </row>
    <row r="39" spans="1:11" s="1" customFormat="1" ht="19.5" customHeight="1" x14ac:dyDescent="0.2">
      <c r="A39" s="286" t="str">
        <f>HLOOKUP($A$4,'Auto Responses'!$F$2:$F$7,3,0)&amp;""</f>
        <v>2. When evaluating an answer, a default importance level has been set. You can use the "Importance Override" dropdown to override the default and adjust the value of the question.</v>
      </c>
      <c r="B39" s="286"/>
      <c r="C39" s="286"/>
      <c r="D39" s="286"/>
      <c r="E39" s="286"/>
      <c r="F39" s="286"/>
      <c r="G39" s="286"/>
      <c r="H39" s="286"/>
      <c r="I39" s="286"/>
      <c r="J39" s="22"/>
    </row>
    <row r="40" spans="1:11" s="1" customFormat="1" ht="19.5" customHeight="1" x14ac:dyDescent="0.2">
      <c r="A40" s="286" t="str">
        <f>HLOOKUP($A$4,'Auto Responses'!$F$2:$F$7,4,0)&amp;""</f>
        <v>3. For questions that are qualitative or for which you disagree with the preferred response, make a selection in the "Compliant Override" dropdown to adjust the question's impact on the score.</v>
      </c>
      <c r="B40" s="286"/>
      <c r="C40" s="286"/>
      <c r="D40" s="286"/>
      <c r="E40" s="286"/>
      <c r="F40" s="286"/>
      <c r="G40" s="286"/>
      <c r="H40" s="286"/>
      <c r="I40" s="286"/>
      <c r="J40" s="22"/>
    </row>
    <row r="41" spans="1:11" s="1" customFormat="1" ht="19.5" customHeight="1" x14ac:dyDescent="0.2">
      <c r="A41" s="286" t="str">
        <f>HLOOKUP($A$4,'Auto Responses'!$F$2:$F$7,5,0)&amp;""</f>
        <v xml:space="preserve">4. Each worksheet shows a report for that section. See the "Analyst Report" sheet for a full report of all sections. </v>
      </c>
      <c r="B41" s="286"/>
      <c r="C41" s="286"/>
      <c r="D41" s="286"/>
      <c r="E41" s="286"/>
      <c r="F41" s="286"/>
      <c r="G41" s="286"/>
      <c r="H41" s="286"/>
      <c r="I41" s="286"/>
      <c r="J41" s="22"/>
    </row>
    <row r="42" spans="1:11" s="1" customFormat="1" ht="19.5" customHeight="1" x14ac:dyDescent="0.2">
      <c r="A42" s="286" t="str">
        <f>HLOOKUP($A$4,'Auto Responses'!$F$2:$F$7,6,0)&amp;""</f>
        <v xml:space="preserve">5. If you are evaluating a question that appears in an earlier section, the Importance and Compliant Override cannot be changed but additional notes can be added. </v>
      </c>
      <c r="B42" s="286"/>
      <c r="C42" s="286"/>
      <c r="D42" s="286"/>
      <c r="E42" s="286"/>
      <c r="F42" s="286"/>
      <c r="G42" s="286"/>
      <c r="H42" s="286"/>
      <c r="I42" s="286"/>
      <c r="J42" s="22"/>
    </row>
    <row r="43" spans="1:11" s="1" customFormat="1" ht="19.5" customHeight="1" thickBot="1" x14ac:dyDescent="0.25">
      <c r="A43" s="286" t="str">
        <f>HLOOKUP($A$4,'Auto Responses'!$F$2:$F$8,7,0)&amp;""</f>
        <v>For full instructions, please visit EDUCAUSE.edu/HECVAT</v>
      </c>
      <c r="B43" s="78"/>
      <c r="C43" s="78"/>
      <c r="D43" s="78"/>
      <c r="E43" s="78"/>
      <c r="F43" s="78"/>
      <c r="G43" s="78"/>
      <c r="H43" s="78"/>
      <c r="I43" s="78"/>
      <c r="J43" s="22"/>
    </row>
    <row r="44" spans="1:11" s="32" customFormat="1" ht="41.25" customHeight="1" thickBot="1" x14ac:dyDescent="0.25">
      <c r="A44" s="34"/>
      <c r="B44" s="34"/>
      <c r="C44" s="87"/>
      <c r="D44" s="34"/>
      <c r="E44" s="210" t="s">
        <v>911</v>
      </c>
      <c r="F44" s="205" t="s">
        <v>1103</v>
      </c>
      <c r="G44" s="206"/>
      <c r="H44" s="206"/>
      <c r="I44" s="206"/>
      <c r="J44" s="207"/>
      <c r="K44" s="1"/>
    </row>
    <row r="45" spans="1:11" s="38" customFormat="1" ht="48" customHeight="1" thickBot="1" x14ac:dyDescent="0.25">
      <c r="A45" s="35" t="s">
        <v>913</v>
      </c>
      <c r="B45" s="36" t="s">
        <v>1</v>
      </c>
      <c r="C45" s="36" t="s">
        <v>914</v>
      </c>
      <c r="D45" s="37" t="s">
        <v>72</v>
      </c>
      <c r="E45" s="214" t="s">
        <v>1564</v>
      </c>
      <c r="F45" s="61" t="s">
        <v>931</v>
      </c>
      <c r="G45" s="58" t="s">
        <v>933</v>
      </c>
      <c r="H45" s="58" t="s">
        <v>19</v>
      </c>
      <c r="I45" s="59" t="s">
        <v>918</v>
      </c>
      <c r="J45" s="62" t="s">
        <v>929</v>
      </c>
      <c r="K45" s="1"/>
    </row>
    <row r="46" spans="1:11" s="1" customFormat="1" ht="37.35" customHeight="1" x14ac:dyDescent="0.2">
      <c r="A46" s="80" t="str">
        <f>VLOOKUP(LEFT($A47,4),'Auto Responses'!$N$4:$O$38,2,0)&amp;""</f>
        <v xml:space="preserve"> General Privacy</v>
      </c>
      <c r="B46" s="30"/>
      <c r="C46" s="40"/>
      <c r="D46" s="40"/>
      <c r="E46" s="151" t="s">
        <v>1099</v>
      </c>
      <c r="F46" s="40"/>
      <c r="G46" s="40"/>
      <c r="H46" s="40"/>
      <c r="I46" s="40"/>
      <c r="J46" s="40"/>
    </row>
    <row r="47" spans="1:11" s="38" customFormat="1" ht="48" customHeight="1" x14ac:dyDescent="0.2">
      <c r="A47" s="25" t="s">
        <v>919</v>
      </c>
      <c r="B47" s="24" t="str">
        <f>VLOOKUP($A47,Questions!$A$2:$W$333,2,0)</f>
        <v>Does your solution process FERPA-related data?</v>
      </c>
      <c r="C47" s="60" t="str">
        <f>VLOOKUP($A47,Privacy!$A$13:$E$97,3,0)&amp;""</f>
        <v/>
      </c>
      <c r="D47" s="43" t="str">
        <f>IF(LEFT(VLOOKUP($A47,Privacy!$A$13:$E$97,5,0),21)='Auto Responses'!$A$73,'Auto Responses'!$A$74,VLOOKUP($A47,Privacy!$A$13:$E$97,4,0))&amp;""</f>
        <v/>
      </c>
      <c r="E47" s="211"/>
      <c r="F47" s="39" t="str">
        <f>VLOOKUP($A47,Questions!$A$2:$W$333,20,0)&amp;""</f>
        <v/>
      </c>
      <c r="G47" s="208"/>
      <c r="H47" s="60" t="str">
        <f>VLOOKUP($A47,Questions!$A$2:$W$333,22,0)&amp;""</f>
        <v/>
      </c>
      <c r="I47" s="208"/>
      <c r="J47" s="65" t="b">
        <v>0</v>
      </c>
      <c r="K47" s="1"/>
    </row>
    <row r="48" spans="1:11" s="38" customFormat="1" ht="48" customHeight="1" x14ac:dyDescent="0.2">
      <c r="A48" s="25" t="s">
        <v>920</v>
      </c>
      <c r="B48" s="24" t="str">
        <f>VLOOKUP($A48,Questions!$A$2:$W$333,2,0)</f>
        <v>Does your solution process GDPR-related or PIPL-related data?</v>
      </c>
      <c r="C48" s="60" t="str">
        <f>VLOOKUP($A48,Privacy!$A$13:$E$97,3,0)&amp;""</f>
        <v/>
      </c>
      <c r="D48" s="43" t="str">
        <f>IF(LEFT(VLOOKUP($A48,Privacy!$A$13:$E$97,5,0),21)='Auto Responses'!$A$73,'Auto Responses'!$A$74,VLOOKUP($A48,Privacy!$A$13:$E$97,4,0))&amp;""</f>
        <v/>
      </c>
      <c r="E48" s="211"/>
      <c r="F48" s="39" t="str">
        <f>VLOOKUP($A48,Questions!$A$2:$W$333,20,0)&amp;""</f>
        <v/>
      </c>
      <c r="G48" s="208"/>
      <c r="H48" s="60" t="str">
        <f>VLOOKUP($A48,Questions!$A$2:$W$333,22,0)&amp;""</f>
        <v/>
      </c>
      <c r="I48" s="208"/>
      <c r="J48" s="65" t="b">
        <v>0</v>
      </c>
      <c r="K48" s="1"/>
    </row>
    <row r="49" spans="1:11" s="38" customFormat="1" ht="48" customHeight="1" x14ac:dyDescent="0.2">
      <c r="A49" s="25" t="s">
        <v>921</v>
      </c>
      <c r="B49" s="24" t="str">
        <f>VLOOKUP($A49,Questions!$A$2:$W$333,2,0)</f>
        <v>Does your solution process personal data regulated by state law(s) (e.g., CCPA)?</v>
      </c>
      <c r="C49" s="60" t="str">
        <f>VLOOKUP($A49,Privacy!$A$13:$E$97,3,0)&amp;""</f>
        <v/>
      </c>
      <c r="D49" s="43" t="str">
        <f>IF(LEFT(VLOOKUP($A49,Privacy!$A$13:$E$97,5,0),21)='Auto Responses'!$A$73,'Auto Responses'!$A$74,VLOOKUP($A49,Privacy!$A$13:$E$97,4,0))&amp;""</f>
        <v/>
      </c>
      <c r="E49" s="211"/>
      <c r="F49" s="39" t="str">
        <f>VLOOKUP($A49,Questions!$A$2:$W$333,20,0)&amp;""</f>
        <v/>
      </c>
      <c r="G49" s="208"/>
      <c r="H49" s="60" t="str">
        <f>VLOOKUP($A49,Questions!$A$2:$W$333,22,0)&amp;""</f>
        <v/>
      </c>
      <c r="I49" s="208"/>
      <c r="J49" s="65" t="b">
        <v>0</v>
      </c>
      <c r="K49" s="1"/>
    </row>
    <row r="50" spans="1:11" s="38" customFormat="1" ht="48" customHeight="1" x14ac:dyDescent="0.2">
      <c r="A50" s="25" t="s">
        <v>922</v>
      </c>
      <c r="B50" s="24" t="str">
        <f>VLOOKUP($A50,Questions!$A$2:$W$333,2,0)</f>
        <v>Does your solution process user-provided data that may contain regulated information?</v>
      </c>
      <c r="C50" s="60" t="str">
        <f>VLOOKUP($A50,Privacy!$A$13:$E$97,3,0)&amp;""</f>
        <v/>
      </c>
      <c r="D50" s="43" t="str">
        <f>IF(LEFT(VLOOKUP($A50,Privacy!$A$13:$E$97,5,0),21)='Auto Responses'!$A$73,'Auto Responses'!$A$74,VLOOKUP($A50,Privacy!$A$13:$E$97,4,0))&amp;""</f>
        <v/>
      </c>
      <c r="E50" s="211"/>
      <c r="F50" s="39" t="str">
        <f>VLOOKUP($A50,Questions!$A$2:$W$333,20,0)&amp;""</f>
        <v/>
      </c>
      <c r="G50" s="208"/>
      <c r="H50" s="60" t="str">
        <f>VLOOKUP($A50,Questions!$A$2:$W$333,22,0)&amp;""</f>
        <v/>
      </c>
      <c r="I50" s="208"/>
      <c r="J50" s="65" t="b">
        <v>0</v>
      </c>
      <c r="K50" s="1"/>
    </row>
    <row r="51" spans="1:11" s="38" customFormat="1" ht="48" customHeight="1" x14ac:dyDescent="0.2">
      <c r="A51" s="25" t="s">
        <v>923</v>
      </c>
      <c r="B51" s="24" t="str">
        <f>VLOOKUP($A51,Questions!$A$2:$W$333,2,0)</f>
        <v>Web Link to Product/Service Privacy Notice</v>
      </c>
      <c r="C51" s="346" t="str">
        <f>VLOOKUP($A51,Privacy!$A$13:$E$97,3,0)&amp;""</f>
        <v/>
      </c>
      <c r="D51" s="345" t="str">
        <f>IF(LEFT(VLOOKUP($A51,Privacy!$A$13:$E$97,5,0),21)='Auto Responses'!$A$73,'Auto Responses'!$A$74,VLOOKUP($A51,Privacy!$A$13:$E$97,4,0))&amp;""</f>
        <v/>
      </c>
      <c r="E51" s="211"/>
      <c r="F51" s="39" t="str">
        <f>VLOOKUP($A51,Questions!$A$2:$W$333,20,0)&amp;""</f>
        <v/>
      </c>
      <c r="G51" s="208"/>
      <c r="H51" s="60" t="str">
        <f>VLOOKUP($A51,Questions!$A$2:$W$333,22,0)&amp;""</f>
        <v>Standard Importance</v>
      </c>
      <c r="I51" s="208"/>
      <c r="J51" s="65" t="b">
        <v>0</v>
      </c>
      <c r="K51" s="1"/>
    </row>
    <row r="52" spans="1:11" s="1" customFormat="1" ht="37.35" customHeight="1" x14ac:dyDescent="0.2">
      <c r="A52" s="80" t="str">
        <f>VLOOKUP(LEFT($A53,4),'Auto Responses'!$N$4:$O$38,2,0)&amp;""</f>
        <v xml:space="preserve"> Privacy-Specific Company Details</v>
      </c>
      <c r="B52" s="30"/>
      <c r="C52" s="40"/>
      <c r="D52" s="40"/>
      <c r="E52" s="151" t="s">
        <v>1099</v>
      </c>
      <c r="F52" s="40"/>
      <c r="G52" s="40"/>
      <c r="H52" s="40"/>
      <c r="I52" s="40"/>
      <c r="J52" s="40"/>
    </row>
    <row r="53" spans="1:11" s="38" customFormat="1" ht="79.5" customHeight="1" x14ac:dyDescent="0.2">
      <c r="A53" s="25" t="s">
        <v>720</v>
      </c>
      <c r="B53" s="24" t="str">
        <f>VLOOKUP($A53,Questions!$A$2:$W$333,2,0)</f>
        <v>Have you had a personal data breach in the past three years that involved reporting to a governmental agency, notice to individuals (including voluntary notice), or notice to another organization or institution?*</v>
      </c>
      <c r="C53" s="60" t="str">
        <f>VLOOKUP($A53,Privacy!$A$13:$E$97,3,0)&amp;""</f>
        <v/>
      </c>
      <c r="D53" s="43" t="str">
        <f>IF(LEFT(VLOOKUP($A53,Privacy!$A$13:$E$97,5,0),21)='Auto Responses'!$A$73,'Auto Responses'!$A$74,VLOOKUP($A53,Privacy!$A$13:$E$97,4,0))&amp;""</f>
        <v/>
      </c>
      <c r="E53" s="211"/>
      <c r="F53" s="39" t="str">
        <f>VLOOKUP($A53,Questions!$A$2:$W$333,20,0)&amp;""</f>
        <v>No</v>
      </c>
      <c r="G53" s="208"/>
      <c r="H53" s="60" t="str">
        <f>VLOOKUP($A53,Questions!$A$2:$W$333,22,0)&amp;""</f>
        <v>Critical Importance</v>
      </c>
      <c r="I53" s="208"/>
      <c r="J53" s="65" t="b">
        <v>0</v>
      </c>
      <c r="K53" s="1"/>
    </row>
    <row r="54" spans="1:11" s="38" customFormat="1" ht="48" customHeight="1" x14ac:dyDescent="0.2">
      <c r="A54" s="25" t="s">
        <v>723</v>
      </c>
      <c r="B54" s="24" t="str">
        <f>VLOOKUP($A54,Questions!$A$2:$W$333,2,0)</f>
        <v>Use this area to share information about your privacy practices that will assist those who are assessing your company data privacy program.*</v>
      </c>
      <c r="C54" s="346" t="str">
        <f>VLOOKUP($A54,Privacy!$A$13:$E$97,3,0)&amp;""</f>
        <v/>
      </c>
      <c r="D54" s="347" t="str">
        <f>IF(LEFT(VLOOKUP($A54,Privacy!$A$13:$E$97,5,0),21)='Auto Responses'!$A$73,'Auto Responses'!$A$74,VLOOKUP($A54,Privacy!$A$13:$E$97,4,0))&amp;""</f>
        <v/>
      </c>
      <c r="E54" s="211"/>
      <c r="F54" s="39" t="str">
        <f>VLOOKUP($A54,Questions!$A$2:$W$333,20,0)&amp;""</f>
        <v/>
      </c>
      <c r="G54" s="208"/>
      <c r="H54" s="60" t="str">
        <f>VLOOKUP($A54,Questions!$A$2:$W$333,22,0)&amp;""</f>
        <v>Critical Importance</v>
      </c>
      <c r="I54" s="208"/>
      <c r="J54" s="65" t="b">
        <v>0</v>
      </c>
      <c r="K54" s="1"/>
    </row>
    <row r="55" spans="1:11" s="38" customFormat="1" ht="48" customHeight="1" x14ac:dyDescent="0.2">
      <c r="A55" s="25" t="s">
        <v>725</v>
      </c>
      <c r="B55" s="24" t="str">
        <f>VLOOKUP($A55,Questions!$A$2:$W$333,2,0)</f>
        <v>Have you had any data privacy policy or law violations in the past 36 months?</v>
      </c>
      <c r="C55" s="60" t="str">
        <f>VLOOKUP($A55,Privacy!$A$13:$E$97,3,0)&amp;""</f>
        <v/>
      </c>
      <c r="D55" s="43" t="str">
        <f>IF(LEFT(VLOOKUP($A55,Privacy!$A$13:$E$97,5,0),21)='Auto Responses'!$A$73,'Auto Responses'!$A$74,VLOOKUP($A55,Privacy!$A$13:$E$97,4,0))&amp;""</f>
        <v/>
      </c>
      <c r="E55" s="211"/>
      <c r="F55" s="39" t="str">
        <f>VLOOKUP($A55,Questions!$A$2:$W$333,20,0)&amp;""</f>
        <v>No</v>
      </c>
      <c r="G55" s="208"/>
      <c r="H55" s="60" t="str">
        <f>VLOOKUP($A55,Questions!$A$2:$W$333,22,0)&amp;""</f>
        <v>Minor Importance</v>
      </c>
      <c r="I55" s="208"/>
      <c r="J55" s="65" t="b">
        <v>0</v>
      </c>
      <c r="K55" s="1"/>
    </row>
    <row r="56" spans="1:11" s="38" customFormat="1" ht="48" customHeight="1" x14ac:dyDescent="0.2">
      <c r="A56" s="25" t="s">
        <v>728</v>
      </c>
      <c r="B56" s="24" t="str">
        <f>VLOOKUP($A56,Questions!$A$2:$W$333,2,0)</f>
        <v>Do you have a dedicated data privacy staff or office?</v>
      </c>
      <c r="C56" s="60" t="str">
        <f>VLOOKUP($A56,Privacy!$A$13:$E$97,3,0)&amp;""</f>
        <v/>
      </c>
      <c r="D56" s="43" t="str">
        <f>IF(LEFT(VLOOKUP($A56,Privacy!$A$13:$E$97,5,0),21)='Auto Responses'!$A$73,'Auto Responses'!$A$74,VLOOKUP($A56,Privacy!$A$13:$E$97,4,0))&amp;""</f>
        <v/>
      </c>
      <c r="E56" s="211"/>
      <c r="F56" s="39" t="str">
        <f>VLOOKUP($A56,Questions!$A$2:$W$333,20,0)&amp;""</f>
        <v>Yes</v>
      </c>
      <c r="G56" s="208"/>
      <c r="H56" s="60" t="str">
        <f>VLOOKUP($A56,Questions!$A$2:$W$333,22,0)&amp;""</f>
        <v>Minor Importance</v>
      </c>
      <c r="I56" s="208"/>
      <c r="J56" s="65" t="b">
        <v>0</v>
      </c>
      <c r="K56" s="1"/>
    </row>
    <row r="57" spans="1:11" s="1" customFormat="1" ht="37.35" customHeight="1" x14ac:dyDescent="0.2">
      <c r="A57" s="80" t="str">
        <f>VLOOKUP(LEFT($A58,4),'Auto Responses'!$N$4:$O$38,2,0)&amp;""</f>
        <v xml:space="preserve"> Privacy-Specific Documentation</v>
      </c>
      <c r="B57" s="30"/>
      <c r="C57" s="40"/>
      <c r="D57" s="40"/>
      <c r="E57" s="151" t="s">
        <v>1099</v>
      </c>
      <c r="F57" s="40"/>
      <c r="G57" s="40"/>
      <c r="H57" s="40"/>
      <c r="I57" s="40"/>
      <c r="J57" s="40"/>
    </row>
    <row r="58" spans="1:11" s="38" customFormat="1" ht="48" customHeight="1" x14ac:dyDescent="0.2">
      <c r="A58" s="25" t="s">
        <v>729</v>
      </c>
      <c r="B58" s="24" t="str">
        <f>VLOOKUP($A58,Questions!$A$2:$W$333,2,0)</f>
        <v>If you have completed a SOC 2 audit, does it include the Privacy Trust Service Principle?</v>
      </c>
      <c r="C58" s="60" t="str">
        <f>VLOOKUP($A58,Privacy!$A$13:$E$97,3,0)&amp;""</f>
        <v/>
      </c>
      <c r="D58" s="43" t="str">
        <f>IF(LEFT(VLOOKUP($A58,Privacy!$A$13:$E$97,5,0),21)='Auto Responses'!$A$73,'Auto Responses'!$A$74,VLOOKUP($A58,Privacy!$A$13:$E$97,4,0))&amp;""</f>
        <v/>
      </c>
      <c r="E58" s="211"/>
      <c r="F58" s="39" t="str">
        <f>VLOOKUP($A58,Questions!$A$2:$W$333,20,0)&amp;""</f>
        <v>Yes</v>
      </c>
      <c r="G58" s="208"/>
      <c r="H58" s="60" t="str">
        <f>VLOOKUP($A58,Questions!$A$2:$W$333,22,0)&amp;""</f>
        <v/>
      </c>
      <c r="I58" s="208"/>
      <c r="J58" s="65" t="b">
        <v>0</v>
      </c>
      <c r="K58" s="1"/>
    </row>
    <row r="59" spans="1:11" s="38" customFormat="1" ht="48" customHeight="1" x14ac:dyDescent="0.2">
      <c r="A59" s="25" t="s">
        <v>730</v>
      </c>
      <c r="B59" s="24" t="str">
        <f>VLOOKUP($A59,Questions!$A$2:$W$333,2,0)</f>
        <v>Do you conform with a specific industry-standard privacy framework (e.g., NIST Privacy Framework, GDPR, ISO 27701)?</v>
      </c>
      <c r="C59" s="60" t="str">
        <f>VLOOKUP($A59,Privacy!$A$13:$E$97,3,0)&amp;""</f>
        <v/>
      </c>
      <c r="D59" s="43" t="str">
        <f>IF(LEFT(VLOOKUP($A59,Privacy!$A$13:$E$97,5,0),21)='Auto Responses'!$A$73,'Auto Responses'!$A$74,VLOOKUP($A59,Privacy!$A$13:$E$97,4,0))&amp;""</f>
        <v/>
      </c>
      <c r="E59" s="211"/>
      <c r="F59" s="39" t="str">
        <f>VLOOKUP($A59,Questions!$A$2:$W$333,20,0)&amp;""</f>
        <v>Yes</v>
      </c>
      <c r="G59" s="208"/>
      <c r="H59" s="60" t="str">
        <f>VLOOKUP($A59,Questions!$A$2:$W$333,22,0)&amp;""</f>
        <v/>
      </c>
      <c r="I59" s="208"/>
      <c r="J59" s="65" t="b">
        <v>0</v>
      </c>
      <c r="K59" s="1"/>
    </row>
    <row r="60" spans="1:11" s="38" customFormat="1" ht="48" customHeight="1" x14ac:dyDescent="0.2">
      <c r="A60" s="25" t="s">
        <v>732</v>
      </c>
      <c r="B60" s="24" t="str">
        <f>VLOOKUP($A60,Questions!$A$2:$W$333,2,0)</f>
        <v>Does your employee onboarding and offboarding policy include training of employees on information security and data privacy?</v>
      </c>
      <c r="C60" s="60" t="str">
        <f>VLOOKUP($A60,Privacy!$A$13:$E$97,3,0)&amp;""</f>
        <v/>
      </c>
      <c r="D60" s="43" t="str">
        <f>IF(LEFT(VLOOKUP($A60,Privacy!$A$13:$E$97,5,0),21)='Auto Responses'!$A$73,'Auto Responses'!$A$74,VLOOKUP($A60,Privacy!$A$13:$E$97,4,0))&amp;""</f>
        <v/>
      </c>
      <c r="E60" s="211"/>
      <c r="F60" s="39" t="str">
        <f>VLOOKUP($A60,Questions!$A$2:$W$333,20,0)&amp;""</f>
        <v>Yes</v>
      </c>
      <c r="G60" s="208"/>
      <c r="H60" s="60" t="str">
        <f>VLOOKUP($A60,Questions!$A$2:$W$333,22,0)&amp;""</f>
        <v>Standard Importance</v>
      </c>
      <c r="I60" s="208"/>
      <c r="J60" s="65" t="b">
        <v>0</v>
      </c>
      <c r="K60" s="1"/>
    </row>
    <row r="61" spans="1:11" s="1" customFormat="1" ht="37.35" customHeight="1" x14ac:dyDescent="0.2">
      <c r="A61" s="80" t="str">
        <f>VLOOKUP(LEFT($A62,4),'Auto Responses'!$N$4:$O$38,2,0)&amp;""</f>
        <v xml:space="preserve"> Privacy of Third Parties</v>
      </c>
      <c r="B61" s="30"/>
      <c r="C61" s="40"/>
      <c r="D61" s="40"/>
      <c r="E61" s="151" t="s">
        <v>1099</v>
      </c>
      <c r="F61" s="40"/>
      <c r="G61" s="40"/>
      <c r="H61" s="40"/>
      <c r="I61" s="40"/>
      <c r="J61" s="40"/>
    </row>
    <row r="62" spans="1:11" s="38" customFormat="1" ht="48" customHeight="1" x14ac:dyDescent="0.2">
      <c r="A62" s="25" t="s">
        <v>734</v>
      </c>
      <c r="B62" s="24" t="str">
        <f>VLOOKUP($A62,Questions!$A$2:$W$333,2,0)</f>
        <v>Do you have contractual agreements with third parties that require them to maintain standards and to comply with all regulatory requirements?*</v>
      </c>
      <c r="C62" s="60" t="str">
        <f>VLOOKUP($A62,Privacy!$A$13:$E$97,3,0)&amp;""</f>
        <v/>
      </c>
      <c r="D62" s="43" t="str">
        <f>IF(LEFT(VLOOKUP($A62,Privacy!$A$13:$E$97,5,0),21)='Auto Responses'!$A$73,'Auto Responses'!$A$74,VLOOKUP($A62,Privacy!$A$13:$E$97,4,0))&amp;""</f>
        <v/>
      </c>
      <c r="E62" s="211"/>
      <c r="F62" s="39" t="str">
        <f>VLOOKUP($A62,Questions!$A$2:$W$333,20,0)&amp;""</f>
        <v>Yes</v>
      </c>
      <c r="G62" s="208"/>
      <c r="H62" s="60" t="str">
        <f>VLOOKUP($A62,Questions!$A$2:$W$333,22,0)&amp;""</f>
        <v>Critical Importance</v>
      </c>
      <c r="I62" s="208"/>
      <c r="J62" s="65" t="b">
        <v>0</v>
      </c>
      <c r="K62" s="1"/>
    </row>
    <row r="63" spans="1:11" s="38" customFormat="1" ht="95.25" customHeight="1" x14ac:dyDescent="0.2">
      <c r="A63" s="25" t="s">
        <v>738</v>
      </c>
      <c r="B63" s="24" t="str">
        <f>VLOOKUP($A63,Questions!$A$2:$W$333,2,0)</f>
        <v xml:space="preserve">Do you perform privacy impact assesments of third parties that collect, process, or have access to personal data to ensure they meet industry and regulatory standards and to mitigate harmful, unethical, or discriminatory impacts on data subjects? </v>
      </c>
      <c r="C63" s="60" t="str">
        <f>VLOOKUP($A63,Privacy!$A$13:$E$97,3,0)&amp;""</f>
        <v/>
      </c>
      <c r="D63" s="43" t="str">
        <f>IF(LEFT(VLOOKUP($A63,Privacy!$A$13:$E$97,5,0),21)='Auto Responses'!$A$73,'Auto Responses'!$A$74,VLOOKUP($A63,Privacy!$A$13:$E$97,4,0))&amp;""</f>
        <v/>
      </c>
      <c r="E63" s="211"/>
      <c r="F63" s="39" t="str">
        <f>VLOOKUP($A63,Questions!$A$2:$W$333,20,0)&amp;""</f>
        <v>Yes</v>
      </c>
      <c r="G63" s="208"/>
      <c r="H63" s="60" t="str">
        <f>VLOOKUP($A63,Questions!$A$2:$W$333,22,0)&amp;""</f>
        <v>Minor Importance</v>
      </c>
      <c r="I63" s="208"/>
      <c r="J63" s="65" t="b">
        <v>0</v>
      </c>
      <c r="K63" s="1"/>
    </row>
    <row r="64" spans="1:11" s="1" customFormat="1" ht="37.35" customHeight="1" x14ac:dyDescent="0.2">
      <c r="A64" s="80" t="str">
        <f>VLOOKUP(LEFT($A65,4),'Auto Responses'!$N$4:$O$38,2,0)&amp;""</f>
        <v xml:space="preserve"> Privacy Change Management</v>
      </c>
      <c r="B64" s="30"/>
      <c r="C64" s="40"/>
      <c r="D64" s="40"/>
      <c r="E64" s="151" t="s">
        <v>1099</v>
      </c>
      <c r="F64" s="40"/>
      <c r="G64" s="40"/>
      <c r="H64" s="40"/>
      <c r="I64" s="40"/>
      <c r="J64" s="40"/>
    </row>
    <row r="65" spans="1:11" s="38" customFormat="1" ht="48" customHeight="1" x14ac:dyDescent="0.2">
      <c r="A65" s="25" t="s">
        <v>739</v>
      </c>
      <c r="B65" s="24" t="str">
        <f>VLOOKUP($A65,Questions!$A$2:$W$333,2,0)</f>
        <v>Does your change management process include privacy review and approval?</v>
      </c>
      <c r="C65" s="60" t="str">
        <f>VLOOKUP($A65,Privacy!$A$13:$E$97,3,0)&amp;""</f>
        <v/>
      </c>
      <c r="D65" s="43" t="str">
        <f>IF(LEFT(VLOOKUP($A65,Privacy!$A$13:$E$97,5,0),21)='Auto Responses'!$A$73,'Auto Responses'!$A$74,VLOOKUP($A65,Privacy!$A$13:$E$97,4,0))&amp;""</f>
        <v/>
      </c>
      <c r="E65" s="211"/>
      <c r="F65" s="39" t="str">
        <f>VLOOKUP($A65,Questions!$A$2:$W$333,20,0)&amp;""</f>
        <v/>
      </c>
      <c r="G65" s="208"/>
      <c r="H65" s="60" t="str">
        <f>VLOOKUP($A65,Questions!$A$2:$W$333,22,0)&amp;""</f>
        <v/>
      </c>
      <c r="I65" s="208"/>
      <c r="J65" s="65" t="b">
        <v>0</v>
      </c>
      <c r="K65" s="1"/>
    </row>
    <row r="66" spans="1:11" s="38" customFormat="1" ht="48" customHeight="1" x14ac:dyDescent="0.2">
      <c r="A66" s="25" t="s">
        <v>742</v>
      </c>
      <c r="B66" s="24" t="str">
        <f>VLOOKUP($A66,Questions!$A$2:$W$333,2,0)</f>
        <v>Do you have policy and procedure, currently implemented, guiding how privacy risks are mitigated until they can be resolved?</v>
      </c>
      <c r="C66" s="60" t="str">
        <f>VLOOKUP($A66,Privacy!$A$13:$E$97,3,0)&amp;""</f>
        <v/>
      </c>
      <c r="D66" s="43" t="str">
        <f>IF(LEFT(VLOOKUP($A66,Privacy!$A$13:$E$97,5,0),21)='Auto Responses'!$A$73,'Auto Responses'!$A$74,VLOOKUP($A66,Privacy!$A$13:$E$97,4,0))&amp;""</f>
        <v/>
      </c>
      <c r="E66" s="211"/>
      <c r="F66" s="39" t="str">
        <f>VLOOKUP($A66,Questions!$A$2:$W$333,20,0)&amp;""</f>
        <v>Yes</v>
      </c>
      <c r="G66" s="208"/>
      <c r="H66" s="60" t="str">
        <f>VLOOKUP($A66,Questions!$A$2:$W$333,22,0)&amp;""</f>
        <v>Minor Importance</v>
      </c>
      <c r="I66" s="208"/>
      <c r="J66" s="65" t="b">
        <v>0</v>
      </c>
      <c r="K66" s="1"/>
    </row>
    <row r="67" spans="1:11" s="1" customFormat="1" ht="37.35" customHeight="1" x14ac:dyDescent="0.2">
      <c r="A67" s="80" t="str">
        <f>VLOOKUP(LEFT($A68,4),'Auto Responses'!$N$4:$O$38,2,0)&amp;""</f>
        <v xml:space="preserve"> Privacy of Sensitive Data</v>
      </c>
      <c r="B67" s="30"/>
      <c r="C67" s="40"/>
      <c r="D67" s="40"/>
      <c r="E67" s="151" t="s">
        <v>1099</v>
      </c>
      <c r="F67" s="40"/>
      <c r="G67" s="40"/>
      <c r="H67" s="40"/>
      <c r="I67" s="40"/>
      <c r="J67" s="40"/>
    </row>
    <row r="68" spans="1:11" s="38" customFormat="1" ht="48" customHeight="1" x14ac:dyDescent="0.2">
      <c r="A68" s="25" t="s">
        <v>744</v>
      </c>
      <c r="B68" s="24" t="str">
        <f>VLOOKUP($A68,Questions!$A$2:$W$333,2,0)</f>
        <v>Do you collect, process, or store demographic information?*</v>
      </c>
      <c r="C68" s="60" t="str">
        <f>VLOOKUP($A68,Privacy!$A$13:$E$97,3,0)&amp;""</f>
        <v/>
      </c>
      <c r="D68" s="43" t="str">
        <f>IF(LEFT(VLOOKUP($A68,Privacy!$A$13:$E$97,5,0),21)='Auto Responses'!$A$73,'Auto Responses'!$A$74,VLOOKUP($A68,Privacy!$A$13:$E$97,4,0))&amp;""</f>
        <v/>
      </c>
      <c r="E68" s="211"/>
      <c r="F68" s="39" t="str">
        <f>VLOOKUP($A68,Questions!$A$2:$W$333,20,0)&amp;""</f>
        <v/>
      </c>
      <c r="G68" s="208"/>
      <c r="H68" s="60" t="str">
        <f>VLOOKUP($A68,Questions!$A$2:$W$333,22,0)&amp;""</f>
        <v>Critical Importance</v>
      </c>
      <c r="I68" s="208"/>
      <c r="J68" s="65" t="b">
        <v>0</v>
      </c>
      <c r="K68" s="1"/>
    </row>
    <row r="69" spans="1:11" s="38" customFormat="1" ht="48" customHeight="1" x14ac:dyDescent="0.2">
      <c r="A69" s="25" t="s">
        <v>746</v>
      </c>
      <c r="B69" s="24" t="str">
        <f>VLOOKUP($A69,Questions!$A$2:$W$333,2,0)</f>
        <v>Do you capture or create genetic, biometric, or behaviometric information (e.g.,  facial recognition or fingerprints)?*</v>
      </c>
      <c r="C69" s="60" t="str">
        <f>VLOOKUP($A69,Privacy!$A$13:$E$97,3,0)&amp;""</f>
        <v/>
      </c>
      <c r="D69" s="43" t="str">
        <f>IF(LEFT(VLOOKUP($A69,Privacy!$A$13:$E$97,5,0),21)='Auto Responses'!$A$73,'Auto Responses'!$A$74,VLOOKUP($A69,Privacy!$A$13:$E$97,4,0))&amp;""</f>
        <v/>
      </c>
      <c r="E69" s="211"/>
      <c r="F69" s="39" t="str">
        <f>VLOOKUP($A69,Questions!$A$2:$W$333,20,0)&amp;""</f>
        <v/>
      </c>
      <c r="G69" s="208"/>
      <c r="H69" s="60" t="str">
        <f>VLOOKUP($A69,Questions!$A$2:$W$333,22,0)&amp;""</f>
        <v>Critical Importance</v>
      </c>
      <c r="I69" s="208"/>
      <c r="J69" s="65" t="b">
        <v>0</v>
      </c>
      <c r="K69" s="1"/>
    </row>
    <row r="70" spans="1:11" s="38" customFormat="1" ht="48" customHeight="1" x14ac:dyDescent="0.2">
      <c r="A70" s="25" t="s">
        <v>749</v>
      </c>
      <c r="B70" s="24" t="str">
        <f>VLOOKUP($A70,Questions!$A$2:$W$333,2,0)</f>
        <v>Do you combine institutional data (including "de-identified," "anonymized," or otherwise masked data) with personal data from any other sources?*</v>
      </c>
      <c r="C70" s="60" t="str">
        <f>VLOOKUP($A70,Privacy!$A$13:$E$97,3,0)&amp;""</f>
        <v/>
      </c>
      <c r="D70" s="43" t="str">
        <f>IF(LEFT(VLOOKUP($A70,Privacy!$A$13:$E$97,5,0),21)='Auto Responses'!$A$73,'Auto Responses'!$A$74,VLOOKUP($A70,Privacy!$A$13:$E$97,4,0))&amp;""</f>
        <v/>
      </c>
      <c r="E70" s="211"/>
      <c r="F70" s="39" t="str">
        <f>VLOOKUP($A70,Questions!$A$2:$W$333,20,0)&amp;""</f>
        <v/>
      </c>
      <c r="G70" s="208"/>
      <c r="H70" s="60" t="str">
        <f>VLOOKUP($A70,Questions!$A$2:$W$333,22,0)&amp;""</f>
        <v>Critical Importance</v>
      </c>
      <c r="I70" s="208"/>
      <c r="J70" s="65" t="b">
        <v>0</v>
      </c>
      <c r="K70" s="1"/>
    </row>
    <row r="71" spans="1:11" s="38" customFormat="1" ht="48" customHeight="1" x14ac:dyDescent="0.2">
      <c r="A71" s="25" t="s">
        <v>751</v>
      </c>
      <c r="B71" s="24" t="str">
        <f>VLOOKUP($A71,Questions!$A$2:$W$333,2,0)</f>
        <v>Is institutional data coming into or going out of the United States at any point during collection, processing, storage, or archiving?</v>
      </c>
      <c r="C71" s="60" t="str">
        <f>VLOOKUP($A71,Privacy!$A$13:$E$97,3,0)&amp;""</f>
        <v/>
      </c>
      <c r="D71" s="43" t="str">
        <f>IF(LEFT(VLOOKUP($A71,Privacy!$A$13:$E$97,5,0),21)='Auto Responses'!$A$73,'Auto Responses'!$A$74,VLOOKUP($A71,Privacy!$A$13:$E$97,4,0))&amp;""</f>
        <v/>
      </c>
      <c r="E71" s="211"/>
      <c r="F71" s="39" t="str">
        <f>VLOOKUP($A71,Questions!$A$2:$W$333,20,0)&amp;""</f>
        <v>No</v>
      </c>
      <c r="G71" s="208"/>
      <c r="H71" s="60" t="str">
        <f>VLOOKUP($A71,Questions!$A$2:$W$333,22,0)&amp;""</f>
        <v>Minor Importance</v>
      </c>
      <c r="I71" s="208"/>
      <c r="J71" s="65" t="b">
        <v>0</v>
      </c>
      <c r="K71" s="1"/>
    </row>
    <row r="72" spans="1:11" s="38" customFormat="1" ht="48" customHeight="1" x14ac:dyDescent="0.2">
      <c r="A72" s="25" t="s">
        <v>753</v>
      </c>
      <c r="B72" s="24" t="str">
        <f>VLOOKUP($A72,Questions!$A$2:$W$333,2,0)</f>
        <v>Do you capture device information (e.g., IP address, MAC address)?</v>
      </c>
      <c r="C72" s="60" t="str">
        <f>VLOOKUP($A72,Privacy!$A$13:$E$97,3,0)&amp;""</f>
        <v/>
      </c>
      <c r="D72" s="43" t="str">
        <f>IF(LEFT(VLOOKUP($A72,Privacy!$A$13:$E$97,5,0),21)='Auto Responses'!$A$73,'Auto Responses'!$A$74,VLOOKUP($A72,Privacy!$A$13:$E$97,4,0))&amp;""</f>
        <v/>
      </c>
      <c r="E72" s="211"/>
      <c r="F72" s="39" t="str">
        <f>VLOOKUP($A72,Questions!$A$2:$W$333,20,0)&amp;""</f>
        <v>No</v>
      </c>
      <c r="G72" s="208"/>
      <c r="H72" s="60" t="str">
        <f>VLOOKUP($A72,Questions!$A$2:$W$333,22,0)&amp;""</f>
        <v>Minor Importance</v>
      </c>
      <c r="I72" s="208"/>
      <c r="J72" s="65" t="b">
        <v>0</v>
      </c>
      <c r="K72" s="1"/>
    </row>
    <row r="73" spans="1:11" s="38" customFormat="1" ht="48" customHeight="1" x14ac:dyDescent="0.2">
      <c r="A73" s="25" t="s">
        <v>754</v>
      </c>
      <c r="B73" s="24" t="str">
        <f>VLOOKUP($A73,Questions!$A$2:$W$333,2,0)</f>
        <v>Does any part of this service/project involve a web/app tracking component (e.g., use of web-tracking pixels, cookies)?</v>
      </c>
      <c r="C73" s="60" t="str">
        <f>VLOOKUP($A73,Privacy!$A$13:$E$97,3,0)&amp;""</f>
        <v/>
      </c>
      <c r="D73" s="43" t="str">
        <f>IF(LEFT(VLOOKUP($A73,Privacy!$A$13:$E$97,5,0),21)='Auto Responses'!$A$73,'Auto Responses'!$A$74,VLOOKUP($A73,Privacy!$A$13:$E$97,4,0))&amp;""</f>
        <v/>
      </c>
      <c r="E73" s="211"/>
      <c r="F73" s="39" t="str">
        <f>VLOOKUP($A73,Questions!$A$2:$W$333,20,0)&amp;""</f>
        <v>No</v>
      </c>
      <c r="G73" s="208"/>
      <c r="H73" s="60" t="str">
        <f>VLOOKUP($A73,Questions!$A$2:$W$333,22,0)&amp;""</f>
        <v>Minor Importance</v>
      </c>
      <c r="I73" s="208"/>
      <c r="J73" s="65" t="b">
        <v>0</v>
      </c>
      <c r="K73" s="1"/>
    </row>
    <row r="74" spans="1:11" s="38" customFormat="1" ht="48" customHeight="1" x14ac:dyDescent="0.2">
      <c r="A74" s="25" t="s">
        <v>755</v>
      </c>
      <c r="B74" s="24" t="str">
        <f>VLOOKUP($A74,Questions!$A$2:$W$333,2,0)</f>
        <v>Does your staff (or a third party) have access to institutional data (e.g., financial, PHI, or other sensitive information) through any means?</v>
      </c>
      <c r="C74" s="60" t="str">
        <f>VLOOKUP($A74,Privacy!$A$13:$E$97,3,0)&amp;""</f>
        <v/>
      </c>
      <c r="D74" s="43" t="str">
        <f>IF(LEFT(VLOOKUP($A74,Privacy!$A$13:$E$97,5,0),21)='Auto Responses'!$A$73,'Auto Responses'!$A$74,VLOOKUP($A74,Privacy!$A$13:$E$97,4,0))&amp;""</f>
        <v/>
      </c>
      <c r="E74" s="211"/>
      <c r="F74" s="39" t="str">
        <f>VLOOKUP($A74,Questions!$A$2:$W$333,20,0)&amp;""</f>
        <v>No</v>
      </c>
      <c r="G74" s="208"/>
      <c r="H74" s="60" t="str">
        <f>VLOOKUP($A74,Questions!$A$2:$W$333,22,0)&amp;""</f>
        <v>Minor Importance</v>
      </c>
      <c r="I74" s="208"/>
      <c r="J74" s="65" t="b">
        <v>0</v>
      </c>
      <c r="K74" s="1"/>
    </row>
    <row r="75" spans="1:11" s="38" customFormat="1" ht="48" customHeight="1" x14ac:dyDescent="0.2">
      <c r="A75" s="25" t="s">
        <v>757</v>
      </c>
      <c r="B75" s="24" t="str">
        <f>VLOOKUP($A75,Questions!$A$2:$W$333,2,0)</f>
        <v>Will you handle personal data in a manner compliant with all relevant laws, regulations, and applicable institution policies?</v>
      </c>
      <c r="C75" s="60" t="str">
        <f>VLOOKUP($A75,Privacy!$A$13:$E$97,3,0)&amp;""</f>
        <v/>
      </c>
      <c r="D75" s="43" t="str">
        <f>IF(LEFT(VLOOKUP($A75,Privacy!$A$13:$E$97,5,0),21)='Auto Responses'!$A$73,'Auto Responses'!$A$74,VLOOKUP($A75,Privacy!$A$13:$E$97,4,0))&amp;""</f>
        <v/>
      </c>
      <c r="E75" s="211"/>
      <c r="F75" s="39" t="str">
        <f>VLOOKUP($A75,Questions!$A$2:$W$333,20,0)&amp;""</f>
        <v/>
      </c>
      <c r="G75" s="208"/>
      <c r="H75" s="60" t="str">
        <f>VLOOKUP($A75,Questions!$A$2:$W$333,22,0)&amp;""</f>
        <v>Minor Importance</v>
      </c>
      <c r="I75" s="208"/>
      <c r="J75" s="65" t="b">
        <v>0</v>
      </c>
      <c r="K75" s="1"/>
    </row>
    <row r="76" spans="1:11" s="1" customFormat="1" ht="37.35" customHeight="1" x14ac:dyDescent="0.2">
      <c r="A76" s="80" t="str">
        <f>VLOOKUP(LEFT($A77,4),'Auto Responses'!$N$4:$O$38,2,0)&amp;""</f>
        <v xml:space="preserve"> Privacy Policies and Procedures</v>
      </c>
      <c r="B76" s="30"/>
      <c r="C76" s="40"/>
      <c r="D76" s="40"/>
      <c r="E76" s="151" t="s">
        <v>1099</v>
      </c>
      <c r="F76" s="40"/>
      <c r="G76" s="40"/>
      <c r="H76" s="40"/>
      <c r="I76" s="40"/>
      <c r="J76" s="40"/>
    </row>
    <row r="77" spans="1:11" s="38" customFormat="1" ht="48" customHeight="1" x14ac:dyDescent="0.2">
      <c r="A77" s="25" t="s">
        <v>758</v>
      </c>
      <c r="B77" s="24" t="str">
        <f>VLOOKUP($A77,Questions!$A$2:$W$333,2,0)</f>
        <v>Do you have a documented privacy management process?</v>
      </c>
      <c r="C77" s="60" t="str">
        <f>VLOOKUP($A77,Privacy!$A$13:$E$97,3,0)&amp;""</f>
        <v/>
      </c>
      <c r="D77" s="43" t="str">
        <f>IF(LEFT(VLOOKUP($A77,Privacy!$A$13:$E$97,5,0),21)='Auto Responses'!$A$73,'Auto Responses'!$A$74,VLOOKUP($A77,Privacy!$A$13:$E$97,4,0))&amp;""</f>
        <v/>
      </c>
      <c r="E77" s="211"/>
      <c r="F77" s="39" t="str">
        <f>VLOOKUP($A77,Questions!$A$2:$W$333,20,0)&amp;""</f>
        <v>Yes</v>
      </c>
      <c r="G77" s="208"/>
      <c r="H77" s="60" t="str">
        <f>VLOOKUP($A77,Questions!$A$2:$W$333,22,0)&amp;""</f>
        <v>Minor Importance</v>
      </c>
      <c r="I77" s="208"/>
      <c r="J77" s="65" t="b">
        <v>0</v>
      </c>
      <c r="K77" s="1"/>
    </row>
    <row r="78" spans="1:11" s="38" customFormat="1" ht="48" customHeight="1" x14ac:dyDescent="0.2">
      <c r="A78" s="25" t="s">
        <v>762</v>
      </c>
      <c r="B78" s="24" t="str">
        <f>VLOOKUP($A78,Questions!$A$2:$W$333,2,0)</f>
        <v>Are privacy principles designed into the product lifecycle (i.e., privacy-by-design)?</v>
      </c>
      <c r="C78" s="60" t="str">
        <f>VLOOKUP($A78,Privacy!$A$13:$E$97,3,0)&amp;""</f>
        <v/>
      </c>
      <c r="D78" s="43" t="str">
        <f>IF(LEFT(VLOOKUP($A78,Privacy!$A$13:$E$97,5,0),21)='Auto Responses'!$A$73,'Auto Responses'!$A$74,VLOOKUP($A78,Privacy!$A$13:$E$97,4,0))&amp;""</f>
        <v/>
      </c>
      <c r="E78" s="211"/>
      <c r="F78" s="39" t="str">
        <f>VLOOKUP($A78,Questions!$A$2:$W$333,20,0)&amp;""</f>
        <v>Yes</v>
      </c>
      <c r="G78" s="208"/>
      <c r="H78" s="60" t="str">
        <f>VLOOKUP($A78,Questions!$A$2:$W$333,22,0)&amp;""</f>
        <v>Minor Importance</v>
      </c>
      <c r="I78" s="208"/>
      <c r="J78" s="65" t="b">
        <v>0</v>
      </c>
      <c r="K78" s="1"/>
    </row>
    <row r="79" spans="1:11" s="38" customFormat="1" ht="48" customHeight="1" x14ac:dyDescent="0.2">
      <c r="A79" s="25" t="s">
        <v>765</v>
      </c>
      <c r="B79" s="24" t="str">
        <f>VLOOKUP($A79,Questions!$A$2:$W$333,2,0)</f>
        <v>Will you comply with applicable breach notification laws?</v>
      </c>
      <c r="C79" s="60" t="str">
        <f>VLOOKUP($A79,Privacy!$A$13:$E$97,3,0)&amp;""</f>
        <v/>
      </c>
      <c r="D79" s="43" t="str">
        <f>IF(LEFT(VLOOKUP($A79,Privacy!$A$13:$E$97,5,0),21)='Auto Responses'!$A$73,'Auto Responses'!$A$74,VLOOKUP($A79,Privacy!$A$13:$E$97,4,0))&amp;""</f>
        <v/>
      </c>
      <c r="E79" s="211"/>
      <c r="F79" s="39" t="str">
        <f>VLOOKUP($A79,Questions!$A$2:$W$333,20,0)&amp;""</f>
        <v>Yes</v>
      </c>
      <c r="G79" s="208"/>
      <c r="H79" s="60" t="str">
        <f>VLOOKUP($A79,Questions!$A$2:$W$333,22,0)&amp;""</f>
        <v>Standard Importance</v>
      </c>
      <c r="I79" s="208"/>
      <c r="J79" s="65" t="b">
        <v>0</v>
      </c>
      <c r="K79" s="1"/>
    </row>
    <row r="80" spans="1:11" s="38" customFormat="1" ht="48" customHeight="1" x14ac:dyDescent="0.2">
      <c r="A80" s="25" t="s">
        <v>768</v>
      </c>
      <c r="B80" s="24" t="str">
        <f>VLOOKUP($A80,Questions!$A$2:$W$333,2,0)</f>
        <v>Will you comply with the institution's policies regarding user privacy and data protection?</v>
      </c>
      <c r="C80" s="60" t="str">
        <f>VLOOKUP($A80,Privacy!$A$13:$E$97,3,0)&amp;""</f>
        <v/>
      </c>
      <c r="D80" s="43" t="str">
        <f>IF(LEFT(VLOOKUP($A80,Privacy!$A$13:$E$97,5,0),21)='Auto Responses'!$A$73,'Auto Responses'!$A$74,VLOOKUP($A80,Privacy!$A$13:$E$97,4,0))&amp;""</f>
        <v/>
      </c>
      <c r="E80" s="211"/>
      <c r="F80" s="39" t="str">
        <f>VLOOKUP($A80,Questions!$A$2:$W$333,20,0)&amp;""</f>
        <v>Yes</v>
      </c>
      <c r="G80" s="208"/>
      <c r="H80" s="60" t="str">
        <f>VLOOKUP($A80,Questions!$A$2:$W$333,22,0)&amp;""</f>
        <v>Minor Importance</v>
      </c>
      <c r="I80" s="208"/>
      <c r="J80" s="65" t="b">
        <v>0</v>
      </c>
      <c r="K80" s="1"/>
    </row>
    <row r="81" spans="1:11" s="38" customFormat="1" ht="48" customHeight="1" x14ac:dyDescent="0.2">
      <c r="A81" s="25" t="s">
        <v>770</v>
      </c>
      <c r="B81" s="24" t="str">
        <f>VLOOKUP($A81,Questions!$A$2:$W$333,2,0)</f>
        <v>Is your company subject to the laws and regulations of the institution's geographic region?</v>
      </c>
      <c r="C81" s="60" t="str">
        <f>VLOOKUP($A81,Privacy!$A$13:$E$97,3,0)&amp;""</f>
        <v/>
      </c>
      <c r="D81" s="43" t="str">
        <f>IF(LEFT(VLOOKUP($A81,Privacy!$A$13:$E$97,5,0),21)='Auto Responses'!$A$73,'Auto Responses'!$A$74,VLOOKUP($A81,Privacy!$A$13:$E$97,4,0))&amp;""</f>
        <v/>
      </c>
      <c r="E81" s="211"/>
      <c r="F81" s="39" t="str">
        <f>VLOOKUP($A81,Questions!$A$2:$W$333,20,0)&amp;""</f>
        <v>Yes</v>
      </c>
      <c r="G81" s="208"/>
      <c r="H81" s="60" t="str">
        <f>VLOOKUP($A81,Questions!$A$2:$W$333,22,0)&amp;""</f>
        <v>Minor Importance</v>
      </c>
      <c r="I81" s="208"/>
      <c r="J81" s="65" t="b">
        <v>0</v>
      </c>
      <c r="K81" s="1"/>
    </row>
    <row r="82" spans="1:11" s="38" customFormat="1" ht="48" customHeight="1" x14ac:dyDescent="0.2">
      <c r="A82" s="25" t="s">
        <v>772</v>
      </c>
      <c r="B82" s="24" t="str">
        <f>VLOOKUP($A82,Questions!$A$2:$W$333,2,0)</f>
        <v>Do you have a privacy awareness/training program?*</v>
      </c>
      <c r="C82" s="60" t="str">
        <f>VLOOKUP($A82,Privacy!$A$13:$E$97,3,0)&amp;""</f>
        <v/>
      </c>
      <c r="D82" s="43" t="str">
        <f>IF(LEFT(VLOOKUP($A82,Privacy!$A$13:$E$97,5,0),21)='Auto Responses'!$A$73,'Auto Responses'!$A$74,VLOOKUP($A82,Privacy!$A$13:$E$97,4,0))&amp;""</f>
        <v/>
      </c>
      <c r="E82" s="211"/>
      <c r="F82" s="39" t="str">
        <f>VLOOKUP($A82,Questions!$A$2:$W$333,20,0)&amp;""</f>
        <v>Yes</v>
      </c>
      <c r="G82" s="208"/>
      <c r="H82" s="60" t="str">
        <f>VLOOKUP($A82,Questions!$A$2:$W$333,22,0)&amp;""</f>
        <v>Critical Importance</v>
      </c>
      <c r="I82" s="208"/>
      <c r="J82" s="65" t="b">
        <v>0</v>
      </c>
      <c r="K82" s="1"/>
    </row>
    <row r="83" spans="1:11" s="38" customFormat="1" ht="48" customHeight="1" x14ac:dyDescent="0.2">
      <c r="A83" s="25" t="s">
        <v>774</v>
      </c>
      <c r="B83" s="24" t="str">
        <f>VLOOKUP($A83,Questions!$A$2:$W$333,2,0)</f>
        <v>Is privacy awareness training mandatory for all employees?</v>
      </c>
      <c r="C83" s="60" t="str">
        <f>VLOOKUP($A83,Privacy!$A$13:$E$97,3,0)&amp;""</f>
        <v/>
      </c>
      <c r="D83" s="43" t="str">
        <f>IF(LEFT(VLOOKUP($A83,Privacy!$A$13:$E$97,5,0),21)='Auto Responses'!$A$73,'Auto Responses'!$A$74,VLOOKUP($A83,Privacy!$A$13:$E$97,4,0))&amp;""</f>
        <v/>
      </c>
      <c r="E83" s="211"/>
      <c r="F83" s="39" t="str">
        <f>VLOOKUP($A83,Questions!$A$2:$W$333,20,0)&amp;""</f>
        <v>Yes</v>
      </c>
      <c r="G83" s="208"/>
      <c r="H83" s="60" t="str">
        <f>VLOOKUP($A83,Questions!$A$2:$W$333,22,0)&amp;""</f>
        <v>Minor Importance</v>
      </c>
      <c r="I83" s="208"/>
      <c r="J83" s="65" t="b">
        <v>0</v>
      </c>
      <c r="K83" s="1"/>
    </row>
    <row r="84" spans="1:11" s="38" customFormat="1" ht="48" customHeight="1" x14ac:dyDescent="0.2">
      <c r="A84" s="25" t="s">
        <v>778</v>
      </c>
      <c r="B84" s="24" t="str">
        <f>VLOOKUP($A84,Questions!$A$2:$W$333,2,0)</f>
        <v>Is AI privacy and ethics awareness/training required for all employees who work with AI?</v>
      </c>
      <c r="C84" s="60" t="str">
        <f>VLOOKUP($A84,Privacy!$A$13:$E$97,3,0)&amp;""</f>
        <v/>
      </c>
      <c r="D84" s="43" t="str">
        <f>IF(LEFT(VLOOKUP($A84,Privacy!$A$13:$E$97,5,0),21)='Auto Responses'!$A$73,'Auto Responses'!$A$74,VLOOKUP($A84,Privacy!$A$13:$E$97,4,0))&amp;""</f>
        <v/>
      </c>
      <c r="E84" s="211"/>
      <c r="F84" s="39" t="str">
        <f>VLOOKUP($A84,Questions!$A$2:$W$333,20,0)&amp;""</f>
        <v>Yes</v>
      </c>
      <c r="G84" s="208"/>
      <c r="H84" s="60" t="str">
        <f>VLOOKUP($A84,Questions!$A$2:$W$333,22,0)&amp;""</f>
        <v>Minor Importance</v>
      </c>
      <c r="I84" s="208"/>
      <c r="J84" s="65" t="b">
        <v>0</v>
      </c>
      <c r="K84" s="1"/>
    </row>
    <row r="85" spans="1:11" s="38" customFormat="1" ht="48" customHeight="1" x14ac:dyDescent="0.2">
      <c r="A85" s="25" t="s">
        <v>781</v>
      </c>
      <c r="B85" s="24" t="str">
        <f>VLOOKUP($A85,Questions!$A$2:$W$333,2,0)</f>
        <v>Do you have any decision-making processes that are completely automated (i.e., there is no human involvement)?</v>
      </c>
      <c r="C85" s="60" t="str">
        <f>VLOOKUP($A85,Privacy!$A$13:$E$97,3,0)&amp;""</f>
        <v/>
      </c>
      <c r="D85" s="43" t="str">
        <f>IF(LEFT(VLOOKUP($A85,Privacy!$A$13:$E$97,5,0),21)='Auto Responses'!$A$73,'Auto Responses'!$A$74,VLOOKUP($A85,Privacy!$A$13:$E$97,4,0))&amp;""</f>
        <v/>
      </c>
      <c r="E85" s="211"/>
      <c r="F85" s="39" t="str">
        <f>VLOOKUP($A85,Questions!$A$2:$W$333,20,0)&amp;""</f>
        <v>No</v>
      </c>
      <c r="G85" s="208"/>
      <c r="H85" s="60" t="str">
        <f>VLOOKUP($A85,Questions!$A$2:$W$333,22,0)&amp;""</f>
        <v>Minor Importance</v>
      </c>
      <c r="I85" s="208"/>
      <c r="J85" s="65" t="b">
        <v>0</v>
      </c>
      <c r="K85" s="1"/>
    </row>
    <row r="86" spans="1:11" s="38" customFormat="1" ht="48" customHeight="1" x14ac:dyDescent="0.2">
      <c r="A86" s="25" t="s">
        <v>783</v>
      </c>
      <c r="B86" s="24" t="str">
        <f>VLOOKUP($A86,Questions!$A$2:$W$333,2,0)</f>
        <v>Do you have a documented process for managing automated processing, including validations, monitoring, and data subject requests?</v>
      </c>
      <c r="C86" s="60" t="str">
        <f>VLOOKUP($A86,Privacy!$A$13:$E$97,3,0)&amp;""</f>
        <v/>
      </c>
      <c r="D86" s="43" t="str">
        <f>IF(LEFT(VLOOKUP($A86,Privacy!$A$13:$E$97,5,0),21)='Auto Responses'!$A$73,'Auto Responses'!$A$74,VLOOKUP($A86,Privacy!$A$13:$E$97,4,0))&amp;""</f>
        <v/>
      </c>
      <c r="E86" s="211"/>
      <c r="F86" s="39" t="str">
        <f>VLOOKUP($A86,Questions!$A$2:$W$333,20,0)&amp;""</f>
        <v>Yes</v>
      </c>
      <c r="G86" s="208"/>
      <c r="H86" s="60" t="str">
        <f>VLOOKUP($A86,Questions!$A$2:$W$333,22,0)&amp;""</f>
        <v>Minor Importance</v>
      </c>
      <c r="I86" s="208"/>
      <c r="J86" s="65" t="b">
        <v>0</v>
      </c>
      <c r="K86" s="1"/>
    </row>
    <row r="87" spans="1:11" s="38" customFormat="1" ht="48" customHeight="1" x14ac:dyDescent="0.2">
      <c r="A87" s="25" t="s">
        <v>786</v>
      </c>
      <c r="B87" s="24" t="str">
        <f>VLOOKUP($A87,Questions!$A$2:$W$333,2,0)</f>
        <v>Do you have a documented policy for sharing information with law enforcement?</v>
      </c>
      <c r="C87" s="60" t="str">
        <f>VLOOKUP($A87,Privacy!$A$13:$E$97,3,0)&amp;""</f>
        <v/>
      </c>
      <c r="D87" s="43" t="str">
        <f>IF(LEFT(VLOOKUP($A87,Privacy!$A$13:$E$97,5,0),21)='Auto Responses'!$A$73,'Auto Responses'!$A$74,VLOOKUP($A87,Privacy!$A$13:$E$97,4,0))&amp;""</f>
        <v/>
      </c>
      <c r="E87" s="211"/>
      <c r="F87" s="39" t="str">
        <f>VLOOKUP($A87,Questions!$A$2:$W$333,20,0)&amp;""</f>
        <v>Yes</v>
      </c>
      <c r="G87" s="208"/>
      <c r="H87" s="60" t="str">
        <f>VLOOKUP($A87,Questions!$A$2:$W$333,22,0)&amp;""</f>
        <v>Minor Importance</v>
      </c>
      <c r="I87" s="208"/>
      <c r="J87" s="65" t="b">
        <v>0</v>
      </c>
      <c r="K87" s="1"/>
    </row>
    <row r="88" spans="1:11" s="38" customFormat="1" ht="48" customHeight="1" x14ac:dyDescent="0.2">
      <c r="A88" s="25" t="s">
        <v>789</v>
      </c>
      <c r="B88" s="24" t="str">
        <f>VLOOKUP($A88,Questions!$A$2:$W$333,2,0)</f>
        <v>Do you share any institutional data with law enforcement without a valid warrant?*</v>
      </c>
      <c r="C88" s="60" t="str">
        <f>VLOOKUP($A88,Privacy!$A$13:$E$97,3,0)&amp;""</f>
        <v/>
      </c>
      <c r="D88" s="43" t="str">
        <f>IF(LEFT(VLOOKUP($A88,Privacy!$A$13:$E$97,5,0),21)='Auto Responses'!$A$73,'Auto Responses'!$A$74,VLOOKUP($A88,Privacy!$A$13:$E$97,4,0))&amp;""</f>
        <v/>
      </c>
      <c r="E88" s="211"/>
      <c r="F88" s="39" t="str">
        <f>VLOOKUP($A88,Questions!$A$2:$W$333,20,0)&amp;""</f>
        <v>No</v>
      </c>
      <c r="G88" s="208"/>
      <c r="H88" s="60" t="str">
        <f>VLOOKUP($A88,Questions!$A$2:$W$333,22,0)&amp;""</f>
        <v>Critical Importance</v>
      </c>
      <c r="I88" s="208"/>
      <c r="J88" s="65" t="b">
        <v>0</v>
      </c>
      <c r="K88" s="1"/>
    </row>
    <row r="89" spans="1:11" s="38" customFormat="1" ht="48" customHeight="1" x14ac:dyDescent="0.2">
      <c r="A89" s="25" t="s">
        <v>791</v>
      </c>
      <c r="B89" s="24" t="str">
        <f>VLOOKUP($A89,Questions!$A$2:$W$333,2,0)</f>
        <v>Does your incident response team include a privacy analyst/officer?</v>
      </c>
      <c r="C89" s="60" t="str">
        <f>VLOOKUP($A89,Privacy!$A$13:$E$97,3,0)&amp;""</f>
        <v/>
      </c>
      <c r="D89" s="43" t="str">
        <f>IF(LEFT(VLOOKUP($A89,Privacy!$A$13:$E$97,5,0),21)='Auto Responses'!$A$73,'Auto Responses'!$A$74,VLOOKUP($A89,Privacy!$A$13:$E$97,4,0))&amp;""</f>
        <v/>
      </c>
      <c r="E89" s="211"/>
      <c r="F89" s="39" t="str">
        <f>VLOOKUP($A89,Questions!$A$2:$W$333,20,0)&amp;""</f>
        <v>Yes</v>
      </c>
      <c r="G89" s="208"/>
      <c r="H89" s="60" t="str">
        <f>VLOOKUP($A89,Questions!$A$2:$W$333,22,0)&amp;""</f>
        <v>Minor Importance</v>
      </c>
      <c r="I89" s="208"/>
      <c r="J89" s="65" t="b">
        <v>0</v>
      </c>
      <c r="K89" s="1"/>
    </row>
    <row r="90" spans="1:11" s="1" customFormat="1" ht="37.35" customHeight="1" x14ac:dyDescent="0.2">
      <c r="A90" s="80" t="str">
        <f>VLOOKUP(LEFT($A91,4),'Auto Responses'!$N$4:$O$38,2,0)&amp;""</f>
        <v xml:space="preserve"> International Privacy</v>
      </c>
      <c r="B90" s="30"/>
      <c r="C90" s="40"/>
      <c r="D90" s="40"/>
      <c r="E90" s="151" t="s">
        <v>1099</v>
      </c>
      <c r="F90" s="40"/>
      <c r="G90" s="40"/>
      <c r="H90" s="40"/>
      <c r="I90" s="40"/>
      <c r="J90" s="40"/>
    </row>
    <row r="91" spans="1:11" s="38" customFormat="1" ht="48" customHeight="1" x14ac:dyDescent="0.2">
      <c r="A91" s="25" t="s">
        <v>793</v>
      </c>
      <c r="B91" s="24" t="str">
        <f>VLOOKUP($A91,Questions!$A$2:$W$333,2,0)</f>
        <v>Will data be collected from or processed in or stored in the European Economic Area (EEA)?</v>
      </c>
      <c r="C91" s="60" t="str">
        <f>VLOOKUP($A91,Privacy!$A$13:$E$97,3,0)&amp;""</f>
        <v/>
      </c>
      <c r="D91" s="43" t="str">
        <f>IF(LEFT(VLOOKUP($A91,Privacy!$A$13:$E$97,5,0),21)='Auto Responses'!$A$73,'Auto Responses'!$A$74,VLOOKUP($A91,Privacy!$A$13:$E$97,4,0))&amp;""</f>
        <v/>
      </c>
      <c r="E91" s="211"/>
      <c r="F91" s="39" t="str">
        <f>VLOOKUP($A91,Questions!$A$2:$W$333,20,0)&amp;""</f>
        <v/>
      </c>
      <c r="G91" s="208"/>
      <c r="H91" s="60" t="str">
        <f>VLOOKUP($A91,Questions!$A$2:$W$333,22,0)&amp;""</f>
        <v>Standard Importance</v>
      </c>
      <c r="I91" s="208"/>
      <c r="J91" s="65" t="b">
        <v>0</v>
      </c>
      <c r="K91" s="1"/>
    </row>
    <row r="92" spans="1:11" s="38" customFormat="1" ht="48" customHeight="1" x14ac:dyDescent="0.2">
      <c r="A92" s="25" t="s">
        <v>796</v>
      </c>
      <c r="B92" s="24" t="str">
        <f>VLOOKUP($A92,Questions!$A$2:$W$333,2,0)</f>
        <v>Do you have a data protection officer (DPO)?</v>
      </c>
      <c r="C92" s="60" t="str">
        <f>VLOOKUP($A92,Privacy!$A$13:$E$97,3,0)&amp;""</f>
        <v/>
      </c>
      <c r="D92" s="43" t="str">
        <f>IF(LEFT(VLOOKUP($A92,Privacy!$A$13:$E$97,5,0),21)='Auto Responses'!$A$73,'Auto Responses'!$A$74,VLOOKUP($A92,Privacy!$A$13:$E$97,4,0))&amp;""</f>
        <v/>
      </c>
      <c r="E92" s="211"/>
      <c r="F92" s="39" t="str">
        <f>VLOOKUP($A92,Questions!$A$2:$W$333,20,0)&amp;""</f>
        <v/>
      </c>
      <c r="G92" s="208"/>
      <c r="H92" s="60" t="str">
        <f>VLOOKUP($A92,Questions!$A$2:$W$333,22,0)&amp;""</f>
        <v>Standard Importance</v>
      </c>
      <c r="I92" s="208"/>
      <c r="J92" s="65" t="b">
        <v>0</v>
      </c>
      <c r="K92" s="1"/>
    </row>
    <row r="93" spans="1:11" s="38" customFormat="1" ht="48" customHeight="1" x14ac:dyDescent="0.2">
      <c r="A93" s="25" t="s">
        <v>798</v>
      </c>
      <c r="B93" s="24" t="str">
        <f>VLOOKUP($A93,Questions!$A$2:$W$333,2,0)</f>
        <v>Will you sign appropriate GDPR Standard Contractual Clauses (SCCs) with the institution?</v>
      </c>
      <c r="C93" s="60" t="str">
        <f>VLOOKUP($A93,Privacy!$A$13:$E$97,3,0)&amp;""</f>
        <v/>
      </c>
      <c r="D93" s="43" t="str">
        <f>IF(LEFT(VLOOKUP($A93,Privacy!$A$13:$E$97,5,0),21)='Auto Responses'!$A$73,'Auto Responses'!$A$74,VLOOKUP($A93,Privacy!$A$13:$E$97,4,0))&amp;""</f>
        <v/>
      </c>
      <c r="E93" s="211"/>
      <c r="F93" s="39" t="str">
        <f>VLOOKUP($A93,Questions!$A$2:$W$333,20,0)&amp;""</f>
        <v/>
      </c>
      <c r="G93" s="208"/>
      <c r="H93" s="60" t="str">
        <f>VLOOKUP($A93,Questions!$A$2:$W$333,22,0)&amp;""</f>
        <v>Standard Importance</v>
      </c>
      <c r="I93" s="208"/>
      <c r="J93" s="65" t="b">
        <v>0</v>
      </c>
      <c r="K93" s="1"/>
    </row>
    <row r="94" spans="1:11" s="38" customFormat="1" ht="48" customHeight="1" x14ac:dyDescent="0.2">
      <c r="A94" s="25" t="s">
        <v>800</v>
      </c>
      <c r="B94" s="24" t="str">
        <f>VLOOKUP($A94,Questions!$A$2:$W$333,2,0)</f>
        <v>Will data be collected from or processed in or stored in China?</v>
      </c>
      <c r="C94" s="60" t="str">
        <f>VLOOKUP($A94,Privacy!$A$13:$E$97,3,0)&amp;""</f>
        <v/>
      </c>
      <c r="D94" s="43" t="str">
        <f>IF(LEFT(VLOOKUP($A94,Privacy!$A$13:$E$97,5,0),21)='Auto Responses'!$A$73,'Auto Responses'!$A$74,VLOOKUP($A94,Privacy!$A$13:$E$97,4,0))&amp;""</f>
        <v/>
      </c>
      <c r="E94" s="211"/>
      <c r="F94" s="39" t="str">
        <f>VLOOKUP($A94,Questions!$A$2:$W$333,20,0)&amp;""</f>
        <v/>
      </c>
      <c r="G94" s="208"/>
      <c r="H94" s="60" t="str">
        <f>VLOOKUP($A94,Questions!$A$2:$W$333,22,0)&amp;""</f>
        <v>Standard Importance</v>
      </c>
      <c r="I94" s="208"/>
      <c r="J94" s="65" t="b">
        <v>0</v>
      </c>
      <c r="K94" s="1"/>
    </row>
    <row r="95" spans="1:11" s="38" customFormat="1" ht="48" customHeight="1" x14ac:dyDescent="0.2">
      <c r="A95" s="25" t="s">
        <v>803</v>
      </c>
      <c r="B95" s="24" t="str">
        <f>VLOOKUP($A95,Questions!$A$2:$W$333,2,0)</f>
        <v>Do you comply with PIPL security, privacy, and data localization requirements?</v>
      </c>
      <c r="C95" s="60" t="str">
        <f>VLOOKUP($A95,Privacy!$A$13:$E$97,3,0)&amp;""</f>
        <v/>
      </c>
      <c r="D95" s="43" t="str">
        <f>IF(LEFT(VLOOKUP($A95,Privacy!$A$13:$E$97,5,0),21)='Auto Responses'!$A$73,'Auto Responses'!$A$74,VLOOKUP($A95,Privacy!$A$13:$E$97,4,0))&amp;""</f>
        <v/>
      </c>
      <c r="E95" s="211"/>
      <c r="F95" s="39" t="str">
        <f>VLOOKUP($A95,Questions!$A$2:$W$333,20,0)&amp;""</f>
        <v/>
      </c>
      <c r="G95" s="208"/>
      <c r="H95" s="60" t="str">
        <f>VLOOKUP($A95,Questions!$A$2:$W$333,22,0)&amp;""</f>
        <v>Standard Importance</v>
      </c>
      <c r="I95" s="208"/>
      <c r="J95" s="65" t="b">
        <v>0</v>
      </c>
      <c r="K95" s="1"/>
    </row>
    <row r="96" spans="1:11" s="1" customFormat="1" ht="37.35" customHeight="1" x14ac:dyDescent="0.2">
      <c r="A96" s="80" t="str">
        <f>VLOOKUP(LEFT($A97,4),'Auto Responses'!$N$4:$O$38,2,0)&amp;""</f>
        <v xml:space="preserve"> Data Privacy</v>
      </c>
      <c r="B96" s="30"/>
      <c r="C96" s="40"/>
      <c r="D96" s="40"/>
      <c r="E96" s="151" t="s">
        <v>1099</v>
      </c>
      <c r="F96" s="40"/>
      <c r="G96" s="40"/>
      <c r="H96" s="40"/>
      <c r="I96" s="40"/>
      <c r="J96" s="40"/>
    </row>
    <row r="97" spans="1:11" s="38" customFormat="1" ht="48" customHeight="1" x14ac:dyDescent="0.2">
      <c r="A97" s="25" t="s">
        <v>1104</v>
      </c>
      <c r="B97" s="24" t="str">
        <f>VLOOKUP($A97,Questions!$A$2:$W$333,2,0)</f>
        <v>Have you performed a Data Privacy Impact Assesssment for the solution/project?</v>
      </c>
      <c r="C97" s="60" t="str">
        <f>VLOOKUP($A97,Privacy!$A$13:$E$97,3,0)&amp;""</f>
        <v/>
      </c>
      <c r="D97" s="43" t="str">
        <f>IF(LEFT(VLOOKUP($A97,Privacy!$A$13:$E$97,5,0),21)='Auto Responses'!$A$73,'Auto Responses'!$A$74,VLOOKUP($A97,Privacy!$A$13:$E$97,4,0))&amp;""</f>
        <v/>
      </c>
      <c r="E97" s="211"/>
      <c r="F97" s="39" t="str">
        <f>VLOOKUP($A97,Questions!$A$2:$W$333,20,0)&amp;""</f>
        <v>Yes</v>
      </c>
      <c r="G97" s="208"/>
      <c r="H97" s="60" t="str">
        <f>VLOOKUP($A97,Questions!$A$2:$W$333,22,0)&amp;""</f>
        <v>Standard Importance</v>
      </c>
      <c r="I97" s="208"/>
      <c r="J97" s="65" t="b">
        <v>0</v>
      </c>
      <c r="K97" s="1"/>
    </row>
    <row r="98" spans="1:11" s="38" customFormat="1" ht="70.5" customHeight="1" x14ac:dyDescent="0.2">
      <c r="A98" s="25" t="s">
        <v>1105</v>
      </c>
      <c r="B98" s="24" t="str">
        <f>VLOOKUP($A98,Questions!$A$2:$W$333,2,0)</f>
        <v>Do you provide an end-user privacy notice about privacy policies and procedures that identify the purpose(s) for which personal information is collected, used, retained, and disclosed?</v>
      </c>
      <c r="C98" s="60" t="str">
        <f>VLOOKUP($A98,Privacy!$A$13:$E$97,3,0)&amp;""</f>
        <v/>
      </c>
      <c r="D98" s="43" t="str">
        <f>IF(LEFT(VLOOKUP($A98,Privacy!$A$13:$E$97,5,0),21)='Auto Responses'!$A$73,'Auto Responses'!$A$74,VLOOKUP($A98,Privacy!$A$13:$E$97,4,0))&amp;""</f>
        <v/>
      </c>
      <c r="E98" s="211"/>
      <c r="F98" s="39" t="str">
        <f>VLOOKUP($A98,Questions!$A$2:$W$333,20,0)&amp;""</f>
        <v>Yes</v>
      </c>
      <c r="G98" s="208"/>
      <c r="H98" s="60" t="str">
        <f>VLOOKUP($A98,Questions!$A$2:$W$333,22,0)&amp;""</f>
        <v>Standard Importance</v>
      </c>
      <c r="I98" s="208"/>
      <c r="J98" s="65" t="b">
        <v>0</v>
      </c>
      <c r="K98" s="1"/>
    </row>
    <row r="99" spans="1:11" s="38" customFormat="1" ht="65.25" customHeight="1" x14ac:dyDescent="0.2">
      <c r="A99" s="25" t="s">
        <v>1106</v>
      </c>
      <c r="B99" s="24" t="str">
        <f>VLOOKUP($A99,Questions!$A$2:$W$333,2,0)</f>
        <v>Do you describe the choices available to the individual and obtain implicit or explicit consent with respect to the collection, use, and disclosure of personal information?</v>
      </c>
      <c r="C99" s="60" t="str">
        <f>VLOOKUP($A99,Privacy!$A$13:$E$97,3,0)&amp;""</f>
        <v/>
      </c>
      <c r="D99" s="43" t="str">
        <f>IF(LEFT(VLOOKUP($A99,Privacy!$A$13:$E$97,5,0),21)='Auto Responses'!$A$73,'Auto Responses'!$A$74,VLOOKUP($A99,Privacy!$A$13:$E$97,4,0))&amp;""</f>
        <v/>
      </c>
      <c r="E99" s="211"/>
      <c r="F99" s="39" t="str">
        <f>VLOOKUP($A99,Questions!$A$2:$W$333,20,0)&amp;""</f>
        <v>Yes</v>
      </c>
      <c r="G99" s="208"/>
      <c r="H99" s="60" t="str">
        <f>VLOOKUP($A99,Questions!$A$2:$W$333,22,0)&amp;""</f>
        <v>Standard Importance</v>
      </c>
      <c r="I99" s="208"/>
      <c r="J99" s="65" t="b">
        <v>0</v>
      </c>
      <c r="K99" s="1"/>
    </row>
    <row r="100" spans="1:11" s="38" customFormat="1" ht="69.75" customHeight="1" x14ac:dyDescent="0.2">
      <c r="A100" s="25" t="s">
        <v>1107</v>
      </c>
      <c r="B100" s="24" t="str">
        <f>VLOOKUP($A100,Questions!$A$2:$W$333,2,0)</f>
        <v>Do you collect personal information only for the purpose(s) identified in the agreement with an institution or, if there is none, the purpose(s) identified in the privacy notice?</v>
      </c>
      <c r="C100" s="60" t="str">
        <f>VLOOKUP($A100,Privacy!$A$13:$E$97,3,0)&amp;""</f>
        <v/>
      </c>
      <c r="D100" s="43" t="str">
        <f>IF(LEFT(VLOOKUP($A100,Privacy!$A$13:$E$97,5,0),21)='Auto Responses'!$A$73,'Auto Responses'!$A$74,VLOOKUP($A100,Privacy!$A$13:$E$97,4,0))&amp;""</f>
        <v/>
      </c>
      <c r="E100" s="211"/>
      <c r="F100" s="39" t="str">
        <f>VLOOKUP($A100,Questions!$A$2:$W$333,20,0)&amp;""</f>
        <v>Yes</v>
      </c>
      <c r="G100" s="208"/>
      <c r="H100" s="60" t="str">
        <f>VLOOKUP($A100,Questions!$A$2:$W$333,22,0)&amp;""</f>
        <v>Standard Importance</v>
      </c>
      <c r="I100" s="208"/>
      <c r="J100" s="65" t="b">
        <v>0</v>
      </c>
      <c r="K100" s="1"/>
    </row>
    <row r="101" spans="1:11" s="38" customFormat="1" ht="48" customHeight="1" x14ac:dyDescent="0.2">
      <c r="A101" s="25" t="s">
        <v>1108</v>
      </c>
      <c r="B101" s="24" t="str">
        <f>VLOOKUP($A101,Questions!$A$2:$W$333,2,0)</f>
        <v>Do you have a documented list of personal data your service maintains?</v>
      </c>
      <c r="C101" s="60" t="str">
        <f>VLOOKUP($A101,Privacy!$A$13:$E$97,3,0)&amp;""</f>
        <v/>
      </c>
      <c r="D101" s="43" t="str">
        <f>IF(LEFT(VLOOKUP($A101,Privacy!$A$13:$E$97,5,0),21)='Auto Responses'!$A$73,'Auto Responses'!$A$74,VLOOKUP($A101,Privacy!$A$13:$E$97,4,0))&amp;""</f>
        <v/>
      </c>
      <c r="E101" s="211"/>
      <c r="F101" s="39" t="str">
        <f>VLOOKUP($A101,Questions!$A$2:$W$333,20,0)&amp;""</f>
        <v>Yes</v>
      </c>
      <c r="G101" s="208"/>
      <c r="H101" s="60" t="str">
        <f>VLOOKUP($A101,Questions!$A$2:$W$333,22,0)&amp;""</f>
        <v>Standard Importance</v>
      </c>
      <c r="I101" s="208"/>
      <c r="J101" s="65" t="b">
        <v>0</v>
      </c>
      <c r="K101" s="1"/>
    </row>
    <row r="102" spans="1:11" s="38" customFormat="1" ht="66.75" customHeight="1" x14ac:dyDescent="0.2">
      <c r="A102" s="25" t="s">
        <v>1109</v>
      </c>
      <c r="B102" s="24" t="str">
        <f>VLOOKUP($A102,Questions!$A$2:$W$333,2,0)</f>
        <v>Do you retain personal information for only as long as necessary to fulfill the stated purpose(s) or as required by law or regulation and thereafter appropriately dispose of such information?</v>
      </c>
      <c r="C102" s="60" t="str">
        <f>VLOOKUP($A102,Privacy!$A$13:$E$97,3,0)&amp;""</f>
        <v/>
      </c>
      <c r="D102" s="43" t="str">
        <f>IF(LEFT(VLOOKUP($A102,Privacy!$A$13:$E$97,5,0),21)='Auto Responses'!$A$73,'Auto Responses'!$A$74,VLOOKUP($A102,Privacy!$A$13:$E$97,4,0))&amp;""</f>
        <v/>
      </c>
      <c r="E102" s="211"/>
      <c r="F102" s="39" t="str">
        <f>VLOOKUP($A102,Questions!$A$2:$W$333,20,0)&amp;""</f>
        <v>Yes</v>
      </c>
      <c r="G102" s="208"/>
      <c r="H102" s="60" t="str">
        <f>VLOOKUP($A102,Questions!$A$2:$W$333,22,0)&amp;""</f>
        <v>Standard Importance</v>
      </c>
      <c r="I102" s="208"/>
      <c r="J102" s="65" t="b">
        <v>0</v>
      </c>
      <c r="K102" s="1"/>
    </row>
    <row r="103" spans="1:11" s="38" customFormat="1" ht="51" customHeight="1" x14ac:dyDescent="0.2">
      <c r="A103" s="25" t="s">
        <v>1110</v>
      </c>
      <c r="B103" s="24" t="str">
        <f>VLOOKUP($A103,Questions!$A$2:$W$333,2,0)</f>
        <v>Do you provide individuals with access to their personal information for review and update (i.e., data subject rights)?</v>
      </c>
      <c r="C103" s="60" t="str">
        <f>VLOOKUP($A103,Privacy!$A$13:$E$97,3,0)&amp;""</f>
        <v/>
      </c>
      <c r="D103" s="43" t="str">
        <f>IF(LEFT(VLOOKUP($A103,Privacy!$A$13:$E$97,5,0),21)='Auto Responses'!$A$73,'Auto Responses'!$A$74,VLOOKUP($A103,Privacy!$A$13:$E$97,4,0))&amp;""</f>
        <v/>
      </c>
      <c r="E103" s="211"/>
      <c r="F103" s="39" t="str">
        <f>VLOOKUP($A103,Questions!$A$2:$W$333,20,0)&amp;""</f>
        <v>Yes</v>
      </c>
      <c r="G103" s="208"/>
      <c r="H103" s="60" t="str">
        <f>VLOOKUP($A103,Questions!$A$2:$W$333,22,0)&amp;""</f>
        <v>Standard Importance</v>
      </c>
      <c r="I103" s="208"/>
      <c r="J103" s="65" t="b">
        <v>0</v>
      </c>
      <c r="K103" s="1"/>
    </row>
    <row r="104" spans="1:11" s="38" customFormat="1" ht="101.25" customHeight="1" x14ac:dyDescent="0.2">
      <c r="A104" s="25" t="s">
        <v>1111</v>
      </c>
      <c r="B104" s="24" t="str">
        <f>VLOOKUP($A104,Questions!$A$2:$W$333,2,0)</f>
        <v>Do you disclose personal information to third parties only for the purpose(s) identified in the privacy notice or with the implicit or explicit consent of the individual?</v>
      </c>
      <c r="C104" s="60" t="str">
        <f>VLOOKUP($A104,Privacy!$A$13:$E$97,3,0)&amp;""</f>
        <v/>
      </c>
      <c r="D104" s="43" t="str">
        <f>IF(LEFT(VLOOKUP($A104,Privacy!$A$13:$E$97,5,0),21)='Auto Responses'!$A$73,'Auto Responses'!$A$74,VLOOKUP($A104,Privacy!$A$13:$E$97,4,0))&amp;""</f>
        <v/>
      </c>
      <c r="E104" s="211"/>
      <c r="F104" s="39" t="str">
        <f>VLOOKUP($A104,Questions!$A$2:$W$333,20,0)&amp;""</f>
        <v>Yes</v>
      </c>
      <c r="G104" s="208"/>
      <c r="H104" s="60" t="str">
        <f>VLOOKUP($A104,Questions!$A$2:$W$333,22,0)&amp;""</f>
        <v>Standard Importance</v>
      </c>
      <c r="I104" s="208"/>
      <c r="J104" s="65" t="b">
        <v>0</v>
      </c>
      <c r="K104" s="1"/>
    </row>
    <row r="105" spans="1:11" s="38" customFormat="1" ht="48" customHeight="1" x14ac:dyDescent="0.2">
      <c r="A105" s="25" t="s">
        <v>1112</v>
      </c>
      <c r="B105" s="24" t="str">
        <f>VLOOKUP($A105,Questions!$A$2:$W$333,2,0)</f>
        <v>Do you protect personal information against unauthorized access (both physical and logical)?</v>
      </c>
      <c r="C105" s="60" t="str">
        <f>VLOOKUP($A105,Privacy!$A$13:$E$97,3,0)&amp;""</f>
        <v/>
      </c>
      <c r="D105" s="43" t="str">
        <f>IF(LEFT(VLOOKUP($A105,Privacy!$A$13:$E$97,5,0),21)='Auto Responses'!$A$73,'Auto Responses'!$A$74,VLOOKUP($A105,Privacy!$A$13:$E$97,4,0))&amp;""</f>
        <v/>
      </c>
      <c r="E105" s="211"/>
      <c r="F105" s="39" t="str">
        <f>VLOOKUP($A105,Questions!$A$2:$W$333,20,0)&amp;""</f>
        <v>Yes</v>
      </c>
      <c r="G105" s="208"/>
      <c r="H105" s="60" t="str">
        <f>VLOOKUP($A105,Questions!$A$2:$W$333,22,0)&amp;""</f>
        <v>Standard Importance</v>
      </c>
      <c r="I105" s="208"/>
      <c r="J105" s="65" t="b">
        <v>0</v>
      </c>
      <c r="K105" s="1"/>
    </row>
    <row r="106" spans="1:11" s="38" customFormat="1" ht="48" customHeight="1" x14ac:dyDescent="0.2">
      <c r="A106" s="25" t="s">
        <v>1113</v>
      </c>
      <c r="B106" s="24" t="str">
        <f>VLOOKUP($A106,Questions!$A$2:$W$333,2,0)</f>
        <v>Do you maintain accurate, complete, and relevant personal information for the purposes identified in the privacy notice?</v>
      </c>
      <c r="C106" s="60" t="str">
        <f>VLOOKUP($A106,Privacy!$A$13:$E$97,3,0)&amp;""</f>
        <v/>
      </c>
      <c r="D106" s="43" t="str">
        <f>IF(LEFT(VLOOKUP($A106,Privacy!$A$13:$E$97,5,0),21)='Auto Responses'!$A$73,'Auto Responses'!$A$74,VLOOKUP($A106,Privacy!$A$13:$E$97,4,0))&amp;""</f>
        <v/>
      </c>
      <c r="E106" s="211"/>
      <c r="F106" s="39" t="str">
        <f>VLOOKUP($A106,Questions!$A$2:$W$333,20,0)&amp;""</f>
        <v>Yes</v>
      </c>
      <c r="G106" s="208"/>
      <c r="H106" s="60" t="str">
        <f>VLOOKUP($A106,Questions!$A$2:$W$333,22,0)&amp;""</f>
        <v>Standard Importance</v>
      </c>
      <c r="I106" s="208"/>
      <c r="J106" s="65" t="b">
        <v>0</v>
      </c>
      <c r="K106" s="1"/>
    </row>
    <row r="107" spans="1:11" s="38" customFormat="1" ht="48" customHeight="1" x14ac:dyDescent="0.2">
      <c r="A107" s="25" t="s">
        <v>1114</v>
      </c>
      <c r="B107" s="24" t="str">
        <f>VLOOKUP($A107,Questions!$A$2:$W$333,2,0)</f>
        <v>Do you have procedures to address privacy-related noncompliance complaints and disputes?</v>
      </c>
      <c r="C107" s="60" t="str">
        <f>VLOOKUP($A107,Privacy!$A$13:$E$97,3,0)&amp;""</f>
        <v/>
      </c>
      <c r="D107" s="43" t="str">
        <f>IF(LEFT(VLOOKUP($A107,Privacy!$A$13:$E$97,5,0),21)='Auto Responses'!$A$73,'Auto Responses'!$A$74,VLOOKUP($A107,Privacy!$A$13:$E$97,4,0))&amp;""</f>
        <v/>
      </c>
      <c r="E107" s="211"/>
      <c r="F107" s="39" t="str">
        <f>VLOOKUP($A107,Questions!$A$2:$W$333,20,0)&amp;""</f>
        <v>Yes</v>
      </c>
      <c r="G107" s="208"/>
      <c r="H107" s="60" t="str">
        <f>VLOOKUP($A107,Questions!$A$2:$W$333,22,0)&amp;""</f>
        <v>Standard Importance</v>
      </c>
      <c r="I107" s="208"/>
      <c r="J107" s="65" t="b">
        <v>0</v>
      </c>
      <c r="K107" s="1"/>
    </row>
    <row r="108" spans="1:11" s="38" customFormat="1" ht="48" customHeight="1" x14ac:dyDescent="0.2">
      <c r="A108" s="25" t="s">
        <v>1115</v>
      </c>
      <c r="B108" s="24" t="str">
        <f>VLOOKUP($A108,Questions!$A$2:$W$333,2,0)</f>
        <v>Do you "anonymize," "de-identify," or otherwise mask personal data?</v>
      </c>
      <c r="C108" s="60" t="str">
        <f>VLOOKUP($A108,Privacy!$A$13:$E$97,3,0)&amp;""</f>
        <v/>
      </c>
      <c r="D108" s="43" t="str">
        <f>IF(LEFT(VLOOKUP($A108,Privacy!$A$13:$E$97,5,0),21)='Auto Responses'!$A$73,'Auto Responses'!$A$74,VLOOKUP($A108,Privacy!$A$13:$E$97,4,0))&amp;""</f>
        <v/>
      </c>
      <c r="E108" s="211"/>
      <c r="F108" s="39" t="str">
        <f>VLOOKUP($A108,Questions!$A$2:$W$333,20,0)&amp;""</f>
        <v>Yes</v>
      </c>
      <c r="G108" s="208"/>
      <c r="H108" s="60" t="str">
        <f>VLOOKUP($A108,Questions!$A$2:$W$333,22,0)&amp;""</f>
        <v>Standard Importance</v>
      </c>
      <c r="I108" s="208"/>
      <c r="J108" s="65" t="b">
        <v>0</v>
      </c>
      <c r="K108" s="1"/>
    </row>
    <row r="109" spans="1:11" s="38" customFormat="1" ht="104.25" customHeight="1" x14ac:dyDescent="0.2">
      <c r="A109" s="25" t="s">
        <v>1116</v>
      </c>
      <c r="B109" s="24" t="str">
        <f>VLOOKUP($A109,Questions!$A$2:$W$333,2,0)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60" t="str">
        <f>VLOOKUP($A109,Privacy!$A$13:$E$97,3,0)&amp;""</f>
        <v/>
      </c>
      <c r="D109" s="43" t="str">
        <f>IF(LEFT(VLOOKUP($A109,Privacy!$A$13:$E$97,5,0),21)='Auto Responses'!$A$73,'Auto Responses'!$A$74,VLOOKUP($A109,Privacy!$A$13:$E$97,4,0))&amp;""</f>
        <v/>
      </c>
      <c r="E109" s="211"/>
      <c r="F109" s="39" t="str">
        <f>VLOOKUP($A109,Questions!$A$2:$W$333,20,0)&amp;""</f>
        <v>No</v>
      </c>
      <c r="G109" s="208"/>
      <c r="H109" s="60" t="str">
        <f>VLOOKUP($A109,Questions!$A$2:$W$333,22,0)&amp;""</f>
        <v>Standard Importance</v>
      </c>
      <c r="I109" s="208"/>
      <c r="J109" s="65" t="b">
        <v>0</v>
      </c>
      <c r="K109" s="1"/>
    </row>
    <row r="110" spans="1:11" s="38" customFormat="1" ht="48" customHeight="1" x14ac:dyDescent="0.2">
      <c r="A110" s="25" t="s">
        <v>1117</v>
      </c>
      <c r="B110" s="24" t="str">
        <f>VLOOKUP($A110,Questions!$A$2:$W$333,2,0)</f>
        <v>Do you certify stop-processing requests, including any data that is processed by a third party on your behalf?</v>
      </c>
      <c r="C110" s="60" t="str">
        <f>VLOOKUP($A110,Privacy!$A$13:$E$97,3,0)&amp;""</f>
        <v/>
      </c>
      <c r="D110" s="43" t="str">
        <f>IF(LEFT(VLOOKUP($A110,Privacy!$A$13:$E$97,5,0),21)='Auto Responses'!$A$73,'Auto Responses'!$A$74,VLOOKUP($A110,Privacy!$A$13:$E$97,4,0))&amp;""</f>
        <v/>
      </c>
      <c r="E110" s="211"/>
      <c r="F110" s="39" t="str">
        <f>VLOOKUP($A110,Questions!$A$2:$W$333,20,0)&amp;""</f>
        <v>Yes</v>
      </c>
      <c r="G110" s="208"/>
      <c r="H110" s="60" t="str">
        <f>VLOOKUP($A110,Questions!$A$2:$W$333,22,0)&amp;""</f>
        <v>Standard Importance</v>
      </c>
      <c r="I110" s="208"/>
      <c r="J110" s="65" t="b">
        <v>0</v>
      </c>
      <c r="K110" s="1"/>
    </row>
    <row r="111" spans="1:11" s="38" customFormat="1" ht="48" customHeight="1" x14ac:dyDescent="0.2">
      <c r="A111" s="25" t="s">
        <v>1118</v>
      </c>
      <c r="B111" s="24" t="str">
        <f>VLOOKUP($A111,Questions!$A$2:$W$333,2,0)</f>
        <v>Do you have a process to review code for ethical considerations?</v>
      </c>
      <c r="C111" s="60" t="str">
        <f>VLOOKUP($A111,Privacy!$A$13:$E$97,3,0)&amp;""</f>
        <v/>
      </c>
      <c r="D111" s="43" t="str">
        <f>IF(LEFT(VLOOKUP($A111,Privacy!$A$13:$E$97,5,0),21)='Auto Responses'!$A$73,'Auto Responses'!$A$74,VLOOKUP($A111,Privacy!$A$13:$E$97,4,0))&amp;""</f>
        <v/>
      </c>
      <c r="E111" s="211"/>
      <c r="F111" s="39" t="str">
        <f>VLOOKUP($A111,Questions!$A$2:$W$333,20,0)&amp;""</f>
        <v>Yes</v>
      </c>
      <c r="G111" s="208"/>
      <c r="H111" s="60" t="str">
        <f>VLOOKUP($A111,Questions!$A$2:$W$333,22,0)&amp;""</f>
        <v>Standard Importance</v>
      </c>
      <c r="I111" s="208"/>
      <c r="J111" s="65" t="b">
        <v>0</v>
      </c>
      <c r="K111" s="1"/>
    </row>
    <row r="112" spans="1:11" s="1" customFormat="1" ht="37.35" customHeight="1" x14ac:dyDescent="0.2">
      <c r="A112" s="80" t="str">
        <f>VLOOKUP(LEFT($A113,4),'Auto Responses'!$N$4:$O$38,2,0)&amp;""</f>
        <v xml:space="preserve"> Privacy and AI</v>
      </c>
      <c r="B112" s="30"/>
      <c r="C112" s="40"/>
      <c r="D112" s="40"/>
      <c r="E112" s="151" t="s">
        <v>1099</v>
      </c>
      <c r="F112" s="40"/>
      <c r="G112" s="40"/>
      <c r="H112" s="40"/>
      <c r="I112" s="40"/>
      <c r="J112" s="40"/>
    </row>
    <row r="113" spans="1:11" s="38" customFormat="1" ht="48" customHeight="1" x14ac:dyDescent="0.2">
      <c r="A113" s="25" t="s">
        <v>1119</v>
      </c>
      <c r="B113" s="24" t="str">
        <f>VLOOKUP($A113,Questions!$A$2:$W$333,2,0)</f>
        <v>Does your service use AI for the processing of institutional data?</v>
      </c>
      <c r="C113" s="60" t="str">
        <f>VLOOKUP($A113,Privacy!$A$13:$E$97,3,0)&amp;""</f>
        <v/>
      </c>
      <c r="D113" s="43" t="str">
        <f>IF(LEFT(VLOOKUP($A113,Privacy!$A$13:$E$97,5,0),21)='Auto Responses'!$A$73,'Auto Responses'!$A$74,VLOOKUP($A113,Privacy!$A$13:$E$97,4,0))&amp;""</f>
        <v/>
      </c>
      <c r="E113" s="211"/>
      <c r="F113" s="39" t="str">
        <f>VLOOKUP($A113,Questions!$A$2:$W$333,20,0)&amp;""</f>
        <v/>
      </c>
      <c r="G113" s="208"/>
      <c r="H113" s="60" t="str">
        <f>VLOOKUP($A113,Questions!$A$2:$W$333,22,0)&amp;""</f>
        <v>Standard Importance</v>
      </c>
      <c r="I113" s="208"/>
      <c r="J113" s="65" t="b">
        <v>0</v>
      </c>
      <c r="K113" s="1"/>
    </row>
    <row r="114" spans="1:11" s="38" customFormat="1" ht="48" customHeight="1" x14ac:dyDescent="0.2">
      <c r="A114" s="25" t="s">
        <v>1120</v>
      </c>
      <c r="B114" s="24" t="str">
        <f>VLOOKUP($A114,Questions!$A$2:$W$333,2,0)</f>
        <v>Is any institutional data retained in the AI processing?*</v>
      </c>
      <c r="C114" s="60" t="str">
        <f>VLOOKUP($A114,Privacy!$A$13:$E$97,3,0)&amp;""</f>
        <v/>
      </c>
      <c r="D114" s="43" t="str">
        <f>IF(LEFT(VLOOKUP($A114,Privacy!$A$13:$E$97,5,0),21)='Auto Responses'!$A$73,'Auto Responses'!$A$74,VLOOKUP($A114,Privacy!$A$13:$E$97,4,0))&amp;""</f>
        <v/>
      </c>
      <c r="E114" s="211"/>
      <c r="F114" s="39" t="str">
        <f>VLOOKUP($A114,Questions!$A$2:$W$333,20,0)&amp;""</f>
        <v>No</v>
      </c>
      <c r="G114" s="208"/>
      <c r="H114" s="60" t="str">
        <f>VLOOKUP($A114,Questions!$A$2:$W$333,22,0)&amp;""</f>
        <v>Critical Importance</v>
      </c>
      <c r="I114" s="208"/>
      <c r="J114" s="65" t="b">
        <v>0</v>
      </c>
      <c r="K114" s="1"/>
    </row>
    <row r="115" spans="1:11" s="38" customFormat="1" ht="48" customHeight="1" x14ac:dyDescent="0.2">
      <c r="A115" s="25" t="s">
        <v>814</v>
      </c>
      <c r="B115" s="24" t="str">
        <f>VLOOKUP($A115,Questions!$A$2:$W$333,2,0)</f>
        <v>Do you have agreements in place with third parties or subprocessors regarding the protection of customer data and use of AI?*</v>
      </c>
      <c r="C115" s="60" t="str">
        <f>VLOOKUP($A115,Privacy!$A$13:$E$97,3,0)&amp;""</f>
        <v/>
      </c>
      <c r="D115" s="43" t="str">
        <f>IF(LEFT(VLOOKUP($A115,Privacy!$A$13:$E$97,5,0),21)='Auto Responses'!$A$73,'Auto Responses'!$A$74,VLOOKUP($A115,Privacy!$A$13:$E$97,4,0))&amp;""</f>
        <v/>
      </c>
      <c r="E115" s="211"/>
      <c r="F115" s="39" t="str">
        <f>VLOOKUP($A115,Questions!$A$2:$W$333,20,0)&amp;""</f>
        <v>Yes</v>
      </c>
      <c r="G115" s="208"/>
      <c r="H115" s="60" t="str">
        <f>VLOOKUP($A115,Questions!$A$2:$W$333,22,0)&amp;""</f>
        <v>Critical Importance</v>
      </c>
      <c r="I115" s="208"/>
      <c r="J115" s="65" t="b">
        <v>0</v>
      </c>
      <c r="K115" s="1"/>
    </row>
    <row r="116" spans="1:11" s="38" customFormat="1" ht="48" customHeight="1" x14ac:dyDescent="0.2">
      <c r="A116" s="25" t="s">
        <v>816</v>
      </c>
      <c r="B116" s="24" t="str">
        <f>VLOOKUP($A116,Questions!$A$2:$W$333,2,0)</f>
        <v>Will institutional data be processed through a third party or subprocessor that also uses AI?</v>
      </c>
      <c r="C116" s="60" t="str">
        <f>VLOOKUP($A116,Privacy!$A$13:$E$97,3,0)&amp;""</f>
        <v/>
      </c>
      <c r="D116" s="43" t="str">
        <f>IF(LEFT(VLOOKUP($A116,Privacy!$A$13:$E$97,5,0),21)='Auto Responses'!$A$73,'Auto Responses'!$A$74,VLOOKUP($A116,Privacy!$A$13:$E$97,4,0))&amp;""</f>
        <v/>
      </c>
      <c r="E116" s="211"/>
      <c r="F116" s="39" t="str">
        <f>VLOOKUP($A116,Questions!$A$2:$W$333,20,0)&amp;""</f>
        <v/>
      </c>
      <c r="G116" s="208"/>
      <c r="H116" s="60" t="str">
        <f>VLOOKUP($A116,Questions!$A$2:$W$333,22,0)&amp;""</f>
        <v>Standard Importance</v>
      </c>
      <c r="I116" s="208"/>
      <c r="J116" s="65" t="b">
        <v>0</v>
      </c>
      <c r="K116" s="1"/>
    </row>
    <row r="117" spans="1:11" s="38" customFormat="1" ht="48" customHeight="1" x14ac:dyDescent="0.2">
      <c r="A117" s="25" t="s">
        <v>817</v>
      </c>
      <c r="B117" s="24" t="str">
        <f>VLOOKUP($A117,Questions!$A$2:$W$333,2,0)</f>
        <v>Is AI processing limited to fully licensed commercial enterprise AI services?</v>
      </c>
      <c r="C117" s="60" t="str">
        <f>VLOOKUP($A117,Privacy!$A$13:$E$97,3,0)&amp;""</f>
        <v/>
      </c>
      <c r="D117" s="43" t="str">
        <f>IF(LEFT(VLOOKUP($A117,Privacy!$A$13:$E$97,5,0),21)='Auto Responses'!$A$73,'Auto Responses'!$A$74,VLOOKUP($A117,Privacy!$A$13:$E$97,4,0))&amp;""</f>
        <v/>
      </c>
      <c r="E117" s="211"/>
      <c r="F117" s="39" t="str">
        <f>VLOOKUP($A117,Questions!$A$2:$W$333,20,0)&amp;""</f>
        <v/>
      </c>
      <c r="G117" s="208"/>
      <c r="H117" s="60" t="str">
        <f>VLOOKUP($A117,Questions!$A$2:$W$333,22,0)&amp;""</f>
        <v>Minor Importance</v>
      </c>
      <c r="I117" s="208"/>
      <c r="J117" s="65" t="b">
        <v>0</v>
      </c>
      <c r="K117" s="1"/>
    </row>
    <row r="118" spans="1:11" s="38" customFormat="1" ht="48" customHeight="1" x14ac:dyDescent="0.2">
      <c r="A118" s="25" t="s">
        <v>819</v>
      </c>
      <c r="B118" s="24" t="str">
        <f>VLOOKUP($A118,Questions!$A$2:$W$333,2,0)</f>
        <v>Will institutional data be used or processed by any shared AI services?</v>
      </c>
      <c r="C118" s="60" t="str">
        <f>VLOOKUP($A118,Privacy!$A$13:$E$97,3,0)&amp;""</f>
        <v/>
      </c>
      <c r="D118" s="43" t="str">
        <f>IF(LEFT(VLOOKUP($A118,Privacy!$A$13:$E$97,5,0),21)='Auto Responses'!$A$73,'Auto Responses'!$A$74,VLOOKUP($A118,Privacy!$A$13:$E$97,4,0))&amp;""</f>
        <v/>
      </c>
      <c r="E118" s="211"/>
      <c r="F118" s="39" t="str">
        <f>VLOOKUP($A118,Questions!$A$2:$W$333,20,0)&amp;""</f>
        <v/>
      </c>
      <c r="G118" s="208"/>
      <c r="H118" s="60" t="str">
        <f>VLOOKUP($A118,Questions!$A$2:$W$333,22,0)&amp;""</f>
        <v>Minor Importance</v>
      </c>
      <c r="I118" s="208"/>
      <c r="J118" s="65" t="b">
        <v>0</v>
      </c>
      <c r="K118" s="1"/>
    </row>
    <row r="119" spans="1:11" s="38" customFormat="1" ht="48" customHeight="1" x14ac:dyDescent="0.2">
      <c r="A119" s="25" t="s">
        <v>820</v>
      </c>
      <c r="B119" s="24" t="str">
        <f>VLOOKUP($A119,Questions!$A$2:$W$333,2,0)</f>
        <v>Do you have safeguards in place to protect institutional data and data privacy from unintended AI queries or processing?</v>
      </c>
      <c r="C119" s="60" t="str">
        <f>VLOOKUP($A119,Privacy!$A$13:$E$97,3,0)&amp;""</f>
        <v/>
      </c>
      <c r="D119" s="43" t="str">
        <f>IF(LEFT(VLOOKUP($A119,Privacy!$A$13:$E$97,5,0),21)='Auto Responses'!$A$73,'Auto Responses'!$A$74,VLOOKUP($A119,Privacy!$A$13:$E$97,4,0))&amp;""</f>
        <v/>
      </c>
      <c r="E119" s="211"/>
      <c r="F119" s="39" t="str">
        <f>VLOOKUP($A119,Questions!$A$2:$W$333,20,0)&amp;""</f>
        <v/>
      </c>
      <c r="G119" s="208"/>
      <c r="H119" s="60" t="str">
        <f>VLOOKUP($A119,Questions!$A$2:$W$333,22,0)&amp;""</f>
        <v>Minor Importance</v>
      </c>
      <c r="I119" s="208"/>
      <c r="J119" s="65" t="b">
        <v>0</v>
      </c>
      <c r="K119" s="1"/>
    </row>
    <row r="120" spans="1:11" s="38" customFormat="1" ht="48" customHeight="1" x14ac:dyDescent="0.2">
      <c r="A120" s="25" t="s">
        <v>821</v>
      </c>
      <c r="B120" s="24" t="str">
        <f>VLOOKUP($A120,Questions!$A$2:$W$333,2,0)</f>
        <v>Do you provide choice to the user to opt out of AI use?</v>
      </c>
      <c r="C120" s="60" t="str">
        <f>VLOOKUP($A120,Privacy!$A$13:$E$97,3,0)&amp;""</f>
        <v/>
      </c>
      <c r="D120" s="43" t="str">
        <f>IF(LEFT(VLOOKUP($A120,Privacy!$A$13:$E$97,5,0),21)='Auto Responses'!$A$73,'Auto Responses'!$A$74,VLOOKUP($A120,Privacy!$A$13:$E$97,4,0))&amp;""</f>
        <v/>
      </c>
      <c r="E120" s="211"/>
      <c r="F120" s="39" t="str">
        <f>VLOOKUP($A120,Questions!$A$2:$W$333,20,0)&amp;""</f>
        <v/>
      </c>
      <c r="G120" s="208"/>
      <c r="H120" s="60" t="str">
        <f>VLOOKUP($A120,Questions!$A$2:$W$333,22,0)&amp;""</f>
        <v>Minor Importance</v>
      </c>
      <c r="I120" s="208"/>
      <c r="J120" s="65" t="b">
        <v>0</v>
      </c>
      <c r="K120" s="1"/>
    </row>
    <row r="121" spans="1:11" ht="15" customHeight="1" x14ac:dyDescent="0.2"/>
    <row r="122" spans="1:11" ht="15" customHeight="1" x14ac:dyDescent="0.2"/>
    <row r="123" spans="1:11" s="1" customFormat="1" ht="37.35" customHeight="1" thickBot="1" x14ac:dyDescent="0.25">
      <c r="A123" s="242" t="s">
        <v>1608</v>
      </c>
      <c r="B123" s="243"/>
      <c r="C123" s="244"/>
      <c r="D123" s="244"/>
      <c r="E123" s="245"/>
      <c r="F123" s="244"/>
      <c r="G123" s="244"/>
      <c r="H123" s="244"/>
      <c r="I123" s="244"/>
      <c r="J123" s="244"/>
    </row>
    <row r="124" spans="1:11" s="38" customFormat="1" ht="48" customHeight="1" thickBot="1" x14ac:dyDescent="0.25">
      <c r="A124" s="35" t="s">
        <v>913</v>
      </c>
      <c r="B124" s="36" t="s">
        <v>1</v>
      </c>
      <c r="C124" s="36" t="s">
        <v>914</v>
      </c>
      <c r="D124" s="37" t="s">
        <v>72</v>
      </c>
      <c r="E124" s="210" t="s">
        <v>911</v>
      </c>
      <c r="F124" s="61" t="s">
        <v>931</v>
      </c>
      <c r="G124" s="58" t="s">
        <v>933</v>
      </c>
      <c r="H124" s="58" t="s">
        <v>19</v>
      </c>
      <c r="I124" s="59" t="s">
        <v>918</v>
      </c>
      <c r="J124" s="62" t="s">
        <v>929</v>
      </c>
      <c r="K124" s="1"/>
    </row>
    <row r="125" spans="1:11" s="1" customFormat="1" ht="37.35" customHeight="1" x14ac:dyDescent="0.2">
      <c r="A125" s="80" t="str">
        <f>VLOOKUP(LEFT($A126,4),'Auto Responses'!$N$4:$O$38,2,0)&amp;""</f>
        <v xml:space="preserve"> Company Information</v>
      </c>
      <c r="B125" s="30"/>
      <c r="C125" s="40"/>
      <c r="D125" s="40"/>
      <c r="E125" s="151" t="s">
        <v>1099</v>
      </c>
      <c r="F125" s="40"/>
      <c r="G125" s="40"/>
      <c r="H125" s="40"/>
      <c r="I125" s="40"/>
      <c r="J125" s="40"/>
    </row>
    <row r="126" spans="1:11" s="38" customFormat="1" ht="42.75" x14ac:dyDescent="0.2">
      <c r="A126" s="25" t="s">
        <v>35</v>
      </c>
      <c r="B126" s="24" t="str">
        <f>VLOOKUP($A126,Questions!$A$2:$W$333,2,0)</f>
        <v>Do you have a dedicated software and system development team(s) (e.g., customer support, implementation, product management, etc.)?*</v>
      </c>
      <c r="C126" s="60" t="str">
        <f>VLOOKUP($A126,'Institution Evaluation'!$A$56:$J$346,4,0)&amp;""</f>
        <v/>
      </c>
      <c r="D126" s="60" t="str">
        <f>VLOOKUP($A126,'Institution Evaluation'!$A$56:$J$346,3,0)&amp;""</f>
        <v/>
      </c>
      <c r="E126" s="211" t="str">
        <f>VLOOKUP($A126,'Institution Evaluation'!$A$56:$J$346,5,0)&amp;""</f>
        <v/>
      </c>
      <c r="F126" s="39" t="str">
        <f>VLOOKUP($A126,'Institution Evaluation'!$A$56:$J$346,6,0)&amp;""</f>
        <v>Yes</v>
      </c>
      <c r="G126" s="208" t="str">
        <f>VLOOKUP($A126,'Institution Evaluation'!$A$56:$J$346,7,0)&amp;""</f>
        <v/>
      </c>
      <c r="H126" s="60" t="str">
        <f>VLOOKUP($A126,'Institution Evaluation'!$A$56:$J$346,8,0)&amp;""</f>
        <v>Critical Importance</v>
      </c>
      <c r="I126" s="209" t="str">
        <f>VLOOKUP($A126,'Institution Evaluation'!$A$56:$J$346,9,0)&amp;""</f>
        <v/>
      </c>
      <c r="J126" s="65" t="str">
        <f>IF(VLOOKUP($A126,'Institution Evaluation'!$A$56:$J$346,10,0)=TRUE,"Yes","")</f>
        <v/>
      </c>
      <c r="K126" s="65" t="str">
        <f>IF(VLOOKUP($A126,'Institution Evaluation'!$A$56:$J$346,10,0)=TRUE,"Yes","")</f>
        <v/>
      </c>
    </row>
    <row r="127" spans="1:11" ht="42.75" x14ac:dyDescent="0.2">
      <c r="A127" s="25" t="s">
        <v>42</v>
      </c>
      <c r="B127" s="24" t="str">
        <f>VLOOKUP($A127,Questions!$A$2:$W$333,2,0)</f>
        <v>Describe your organization’s business background and ownership structure, including all parent and subsidiary relationships.</v>
      </c>
      <c r="C127" s="346" t="str">
        <f>VLOOKUP($A127,'Institution Evaluation'!$A$56:$J$346,4,0)&amp;""</f>
        <v/>
      </c>
      <c r="D127" s="348" t="str">
        <f>VLOOKUP($A127,'Institution Evaluation'!$A$56:$J$346,3,0)&amp;""</f>
        <v/>
      </c>
      <c r="E127" s="211" t="str">
        <f>VLOOKUP($A127,'Institution Evaluation'!$A$56:$J$346,5,0)&amp;""</f>
        <v/>
      </c>
      <c r="F127" s="39" t="str">
        <f>VLOOKUP($A127,'Institution Evaluation'!$A$56:$J$346,6,0)&amp;""</f>
        <v>Yes</v>
      </c>
      <c r="G127" s="208" t="str">
        <f>VLOOKUP($A127,'Institution Evaluation'!$A$56:$J$346,7,0)&amp;""</f>
        <v/>
      </c>
      <c r="H127" s="60" t="str">
        <f>VLOOKUP($A127,'Institution Evaluation'!$A$56:$J$346,8,0)&amp;""</f>
        <v>Minor Importance</v>
      </c>
      <c r="I127" s="209" t="str">
        <f>VLOOKUP($A127,'Institution Evaluation'!$A$56:$J$346,9,0)&amp;""</f>
        <v/>
      </c>
      <c r="J127" s="65" t="str">
        <f>IF(VLOOKUP($A127,'Institution Evaluation'!$A$56:$J$346,10,0)=TRUE,"Yes","")</f>
        <v/>
      </c>
    </row>
    <row r="128" spans="1:11" ht="28.5" x14ac:dyDescent="0.2">
      <c r="A128" s="25" t="s">
        <v>44</v>
      </c>
      <c r="B128" s="24" t="str">
        <f>VLOOKUP($A128,Questions!$A$2:$W$333,2,0)</f>
        <v>Have you operated without unplanned disruptions to this solution in the past 12 months?</v>
      </c>
      <c r="C128" s="60" t="str">
        <f>VLOOKUP($A128,'Institution Evaluation'!$A$56:$J$346,4,0)&amp;""</f>
        <v/>
      </c>
      <c r="D128" s="60" t="str">
        <f>VLOOKUP($A128,'Institution Evaluation'!$A$56:$J$346,3,0)&amp;""</f>
        <v/>
      </c>
      <c r="E128" s="211" t="str">
        <f>VLOOKUP($A128,'Institution Evaluation'!$A$56:$J$346,5,0)&amp;""</f>
        <v/>
      </c>
      <c r="F128" s="39" t="str">
        <f>VLOOKUP($A128,'Institution Evaluation'!$A$56:$J$346,6,0)&amp;""</f>
        <v>Yes</v>
      </c>
      <c r="G128" s="208" t="str">
        <f>VLOOKUP($A128,'Institution Evaluation'!$A$56:$J$346,7,0)&amp;""</f>
        <v/>
      </c>
      <c r="H128" s="60" t="str">
        <f>VLOOKUP($A128,'Institution Evaluation'!$A$56:$J$346,8,0)&amp;""</f>
        <v>Minor Importance</v>
      </c>
      <c r="I128" s="209" t="str">
        <f>VLOOKUP($A128,'Institution Evaluation'!$A$56:$J$346,9,0)&amp;""</f>
        <v/>
      </c>
      <c r="J128" s="65" t="str">
        <f>IF(VLOOKUP($A128,'Institution Evaluation'!$A$56:$J$346,10,0)=TRUE,"Yes","")</f>
        <v/>
      </c>
    </row>
    <row r="129" spans="1:10" ht="28.5" x14ac:dyDescent="0.2">
      <c r="A129" s="25" t="s">
        <v>45</v>
      </c>
      <c r="B129" s="24" t="str">
        <f>VLOOKUP($A129,Questions!$A$2:$W$333,2,0)</f>
        <v>Do you have a dedicated information security staff or office?</v>
      </c>
      <c r="C129" s="60" t="str">
        <f>VLOOKUP($A129,'Institution Evaluation'!$A$56:$J$346,4,0)&amp;""</f>
        <v/>
      </c>
      <c r="D129" s="60" t="str">
        <f>VLOOKUP($A129,'Institution Evaluation'!$A$56:$J$346,3,0)&amp;""</f>
        <v/>
      </c>
      <c r="E129" s="211" t="str">
        <f>VLOOKUP($A129,'Institution Evaluation'!$A$56:$J$346,5,0)&amp;""</f>
        <v/>
      </c>
      <c r="F129" s="39" t="str">
        <f>VLOOKUP($A129,'Institution Evaluation'!$A$56:$J$346,6,0)&amp;""</f>
        <v>Yes</v>
      </c>
      <c r="G129" s="208" t="str">
        <f>VLOOKUP($A129,'Institution Evaluation'!$A$56:$J$346,7,0)&amp;""</f>
        <v/>
      </c>
      <c r="H129" s="60" t="str">
        <f>VLOOKUP($A129,'Institution Evaluation'!$A$56:$J$346,8,0)&amp;""</f>
        <v>Minor Importance</v>
      </c>
      <c r="I129" s="209" t="str">
        <f>VLOOKUP($A129,'Institution Evaluation'!$A$56:$J$346,9,0)&amp;""</f>
        <v/>
      </c>
      <c r="J129" s="65" t="str">
        <f>IF(VLOOKUP($A129,'Institution Evaluation'!$A$56:$J$346,10,0)=TRUE,"Yes","")</f>
        <v/>
      </c>
    </row>
    <row r="130" spans="1:10" s="1" customFormat="1" ht="37.35" customHeight="1" x14ac:dyDescent="0.2">
      <c r="A130" s="80" t="str">
        <f>VLOOKUP(LEFT($A131,4),'Auto Responses'!$N$4:$O$38,2,0)&amp;""</f>
        <v xml:space="preserve"> Required Questions</v>
      </c>
      <c r="B130" s="30"/>
      <c r="C130" s="40"/>
      <c r="D130" s="40"/>
      <c r="E130" s="151" t="s">
        <v>1099</v>
      </c>
      <c r="F130" s="40"/>
      <c r="G130" s="40"/>
      <c r="H130" s="40"/>
      <c r="I130" s="40"/>
      <c r="J130" s="40"/>
    </row>
    <row r="131" spans="1:10" ht="42.75" x14ac:dyDescent="0.2">
      <c r="A131" s="25" t="s">
        <v>58</v>
      </c>
      <c r="B131" s="24" t="str">
        <f>VLOOKUP($A131,Questions!$A$2:$W$333,2,0)</f>
        <v>Does your solution have AI features, or are there plans to implement AI features in the next 12 months?</v>
      </c>
      <c r="C131" s="60" t="str">
        <f>VLOOKUP($A131,'Institution Evaluation'!$A$56:$J$346,4,0)&amp;""</f>
        <v/>
      </c>
      <c r="D131" s="60" t="str">
        <f>VLOOKUP($A131,'Institution Evaluation'!$A$56:$J$346,3,0)&amp;""</f>
        <v/>
      </c>
      <c r="E131" s="211" t="str">
        <f>VLOOKUP($A131,'Institution Evaluation'!$A$56:$J$346,5,0)&amp;""</f>
        <v/>
      </c>
      <c r="F131" s="39" t="str">
        <f>VLOOKUP($A131,'Institution Evaluation'!$A$56:$J$346,6,0)&amp;""</f>
        <v/>
      </c>
      <c r="G131" s="208" t="str">
        <f>VLOOKUP($A131,'Institution Evaluation'!$A$56:$J$346,7,0)&amp;""</f>
        <v/>
      </c>
      <c r="H131" s="60" t="str">
        <f>VLOOKUP($A131,'Institution Evaluation'!$A$56:$J$346,8,0)&amp;""</f>
        <v/>
      </c>
      <c r="I131" s="209" t="str">
        <f>VLOOKUP($A131,'Institution Evaluation'!$A$56:$J$346,9,0)&amp;""</f>
        <v/>
      </c>
      <c r="J131" s="65" t="str">
        <f>IF(VLOOKUP($A131,'Institution Evaluation'!$A$56:$J$346,10,0)=TRUE,"Yes","")</f>
        <v/>
      </c>
    </row>
    <row r="132" spans="1:10" ht="63.75" customHeight="1" x14ac:dyDescent="0.2">
      <c r="A132" s="25" t="s">
        <v>61</v>
      </c>
      <c r="B132" s="24" t="str">
        <f>VLOOKUP($A132,Questions!$A$2:$W$333,2,0)</f>
        <v>Does your solution process protected health information (PHI) or any data covered by the Health Insurance Portability and Accountability Act (HIPAA)?</v>
      </c>
      <c r="C132" s="60" t="str">
        <f>VLOOKUP($A132,'Institution Evaluation'!$A$56:$J$346,4,0)&amp;""</f>
        <v/>
      </c>
      <c r="D132" s="60" t="str">
        <f>VLOOKUP($A132,'Institution Evaluation'!$A$56:$J$346,3,0)&amp;""</f>
        <v/>
      </c>
      <c r="E132" s="211" t="str">
        <f>VLOOKUP($A132,'Institution Evaluation'!$A$56:$J$346,5,0)&amp;""</f>
        <v/>
      </c>
      <c r="F132" s="39" t="str">
        <f>VLOOKUP($A132,'Institution Evaluation'!$A$56:$J$346,6,0)&amp;""</f>
        <v/>
      </c>
      <c r="G132" s="208" t="str">
        <f>VLOOKUP($A132,'Institution Evaluation'!$A$56:$J$346,7,0)&amp;""</f>
        <v/>
      </c>
      <c r="H132" s="60" t="str">
        <f>VLOOKUP($A132,'Institution Evaluation'!$A$56:$J$346,8,0)&amp;""</f>
        <v/>
      </c>
      <c r="I132" s="209" t="str">
        <f>VLOOKUP($A132,'Institution Evaluation'!$A$56:$J$346,9,0)&amp;""</f>
        <v/>
      </c>
      <c r="J132" s="65" t="str">
        <f>IF(VLOOKUP($A132,'Institution Evaluation'!$A$56:$J$346,10,0)=TRUE,"Yes","")</f>
        <v/>
      </c>
    </row>
    <row r="133" spans="1:10" ht="28.5" x14ac:dyDescent="0.2">
      <c r="A133" s="25" t="s">
        <v>64</v>
      </c>
      <c r="B133" s="24" t="str">
        <f>VLOOKUP($A133,Questions!$A$2:$W$333,2,0)</f>
        <v>Is the solution designed to process, store, or transmit credit card information?</v>
      </c>
      <c r="C133" s="60" t="str">
        <f>VLOOKUP($A133,'Institution Evaluation'!$A$56:$J$346,4,0)&amp;""</f>
        <v/>
      </c>
      <c r="D133" s="60" t="str">
        <f>VLOOKUP($A133,'Institution Evaluation'!$A$56:$J$346,3,0)&amp;""</f>
        <v/>
      </c>
      <c r="E133" s="211" t="str">
        <f>VLOOKUP($A133,'Institution Evaluation'!$A$56:$J$346,5,0)&amp;""</f>
        <v/>
      </c>
      <c r="F133" s="39" t="str">
        <f>VLOOKUP($A133,'Institution Evaluation'!$A$56:$J$346,6,0)&amp;""</f>
        <v/>
      </c>
      <c r="G133" s="208" t="str">
        <f>VLOOKUP($A133,'Institution Evaluation'!$A$56:$J$346,7,0)&amp;""</f>
        <v/>
      </c>
      <c r="H133" s="60" t="str">
        <f>VLOOKUP($A133,'Institution Evaluation'!$A$56:$J$346,8,0)&amp;""</f>
        <v/>
      </c>
      <c r="I133" s="209" t="str">
        <f>VLOOKUP($A133,'Institution Evaluation'!$A$56:$J$346,9,0)&amp;""</f>
        <v/>
      </c>
      <c r="J133" s="65" t="str">
        <f>IF(VLOOKUP($A133,'Institution Evaluation'!$A$56:$J$346,10,0)=TRUE,"Yes","")</f>
        <v/>
      </c>
    </row>
    <row r="134" spans="1:10" ht="28.5" x14ac:dyDescent="0.2">
      <c r="A134" s="25" t="s">
        <v>1031</v>
      </c>
      <c r="B134" s="24" t="str">
        <f>VLOOKUP($A134,Questions!$A$2:$W$333,2,0)</f>
        <v>Does your solution have access to personal or institutional data?</v>
      </c>
      <c r="C134" s="60" t="str">
        <f>VLOOKUP($A134,'Institution Evaluation'!$A$56:$J$346,4,0)&amp;""</f>
        <v/>
      </c>
      <c r="D134" s="60" t="str">
        <f>VLOOKUP($A134,'Institution Evaluation'!$A$56:$J$346,3,0)&amp;""</f>
        <v/>
      </c>
      <c r="E134" s="211" t="str">
        <f>VLOOKUP($A134,'Institution Evaluation'!$A$56:$J$346,5,0)&amp;""</f>
        <v/>
      </c>
      <c r="F134" s="39" t="str">
        <f>VLOOKUP($A134,'Institution Evaluation'!$A$56:$J$346,6,0)&amp;""</f>
        <v/>
      </c>
      <c r="G134" s="208" t="str">
        <f>VLOOKUP($A134,'Institution Evaluation'!$A$56:$J$346,7,0)&amp;""</f>
        <v/>
      </c>
      <c r="H134" s="60" t="str">
        <f>VLOOKUP($A134,'Institution Evaluation'!$A$56:$J$346,8,0)&amp;""</f>
        <v/>
      </c>
      <c r="I134" s="209" t="str">
        <f>VLOOKUP($A134,'Institution Evaluation'!$A$56:$J$346,9,0)&amp;""</f>
        <v/>
      </c>
      <c r="J134" s="65" t="str">
        <f>IF(VLOOKUP($A134,'Institution Evaluation'!$A$56:$J$346,10,0)=TRUE,"Yes","")</f>
        <v/>
      </c>
    </row>
    <row r="135" spans="1:10" s="1" customFormat="1" ht="37.35" customHeight="1" x14ac:dyDescent="0.2">
      <c r="A135" s="80" t="str">
        <f>VLOOKUP(LEFT($A136,4),'Auto Responses'!$N$4:$O$38,2,0)&amp;""</f>
        <v xml:space="preserve"> Documentation</v>
      </c>
      <c r="B135" s="30"/>
      <c r="C135" s="40"/>
      <c r="D135" s="40"/>
      <c r="E135" s="151" t="s">
        <v>1099</v>
      </c>
      <c r="F135" s="40"/>
      <c r="G135" s="40"/>
      <c r="H135" s="40"/>
      <c r="I135" s="40"/>
      <c r="J135" s="40"/>
    </row>
    <row r="136" spans="1:10" ht="42.75" x14ac:dyDescent="0.2">
      <c r="A136" s="25" t="s">
        <v>70</v>
      </c>
      <c r="B136" s="24" t="str">
        <f>VLOOKUP($A136,Questions!$A$2:$W$333,2,0)</f>
        <v>Do you have a well-documented business continuity plan (BCP), with a clear owner, that is tested annually?*</v>
      </c>
      <c r="C136" s="60" t="str">
        <f>VLOOKUP($A136,'Institution Evaluation'!$A$56:$J$346,4,0)&amp;""</f>
        <v/>
      </c>
      <c r="D136" s="60" t="str">
        <f>VLOOKUP($A136,'Institution Evaluation'!$A$56:$J$346,3,0)&amp;""</f>
        <v/>
      </c>
      <c r="E136" s="211" t="str">
        <f>VLOOKUP($A136,'Institution Evaluation'!$A$56:$J$346,5,0)&amp;""</f>
        <v/>
      </c>
      <c r="F136" s="39" t="str">
        <f>VLOOKUP($A136,'Institution Evaluation'!$A$56:$J$346,6,0)&amp;""</f>
        <v>Yes</v>
      </c>
      <c r="G136" s="208" t="str">
        <f>VLOOKUP($A136,'Institution Evaluation'!$A$56:$J$346,7,0)&amp;""</f>
        <v/>
      </c>
      <c r="H136" s="60" t="str">
        <f>VLOOKUP($A136,'Institution Evaluation'!$A$56:$J$346,8,0)&amp;""</f>
        <v>Critical Importance</v>
      </c>
      <c r="I136" s="209" t="str">
        <f>VLOOKUP($A136,'Institution Evaluation'!$A$56:$J$346,9,0)&amp;""</f>
        <v/>
      </c>
      <c r="J136" s="65" t="str">
        <f>IF(VLOOKUP($A136,'Institution Evaluation'!$A$56:$J$346,10,0)=TRUE,"Yes","")</f>
        <v/>
      </c>
    </row>
    <row r="137" spans="1:10" ht="15" x14ac:dyDescent="0.2">
      <c r="A137" s="25" t="s">
        <v>77</v>
      </c>
      <c r="B137" s="24" t="str">
        <f>VLOOKUP($A137,Questions!$A$2:$W$333,2,0)</f>
        <v>Have you undergone a SSAE 18/SOC 2 audit?</v>
      </c>
      <c r="C137" s="60" t="str">
        <f>VLOOKUP($A137,'Institution Evaluation'!$A$56:$J$346,4,0)&amp;""</f>
        <v/>
      </c>
      <c r="D137" s="60" t="str">
        <f>VLOOKUP($A137,'Institution Evaluation'!$A$56:$J$346,3,0)&amp;""</f>
        <v/>
      </c>
      <c r="E137" s="211" t="str">
        <f>VLOOKUP($A137,'Institution Evaluation'!$A$56:$J$346,5,0)&amp;""</f>
        <v/>
      </c>
      <c r="F137" s="39" t="str">
        <f>VLOOKUP($A137,'Institution Evaluation'!$A$56:$J$346,6,0)&amp;""</f>
        <v>Yes</v>
      </c>
      <c r="G137" s="208" t="str">
        <f>VLOOKUP($A137,'Institution Evaluation'!$A$56:$J$346,7,0)&amp;""</f>
        <v/>
      </c>
      <c r="H137" s="60" t="str">
        <f>VLOOKUP($A137,'Institution Evaluation'!$A$56:$J$346,8,0)&amp;""</f>
        <v>Standard Importance</v>
      </c>
      <c r="I137" s="209" t="str">
        <f>VLOOKUP($A137,'Institution Evaluation'!$A$56:$J$346,9,0)&amp;""</f>
        <v/>
      </c>
      <c r="J137" s="65" t="str">
        <f>IF(VLOOKUP($A137,'Institution Evaluation'!$A$56:$J$346,10,0)=TRUE,"Yes","")</f>
        <v/>
      </c>
    </row>
    <row r="138" spans="1:10" ht="42.75" x14ac:dyDescent="0.2">
      <c r="A138" s="25" t="s">
        <v>80</v>
      </c>
      <c r="B138" s="24" t="str">
        <f>VLOOKUP($A138,Questions!$A$2:$W$333,2,0)</f>
        <v>Do you conform with a specific industry standard security framework (e.g., NIST Cybersecurity Framework, CIS Controls, ISO 27001, etc.)?</v>
      </c>
      <c r="C138" s="60" t="str">
        <f>VLOOKUP($A138,'Institution Evaluation'!$A$56:$J$346,4,0)&amp;""</f>
        <v/>
      </c>
      <c r="D138" s="60" t="str">
        <f>VLOOKUP($A138,'Institution Evaluation'!$A$56:$J$346,3,0)&amp;""</f>
        <v/>
      </c>
      <c r="E138" s="211" t="str">
        <f>VLOOKUP($A138,'Institution Evaluation'!$A$56:$J$346,5,0)&amp;""</f>
        <v/>
      </c>
      <c r="F138" s="39" t="str">
        <f>VLOOKUP($A138,'Institution Evaluation'!$A$56:$J$346,6,0)&amp;""</f>
        <v>Yes</v>
      </c>
      <c r="G138" s="208" t="str">
        <f>VLOOKUP($A138,'Institution Evaluation'!$A$56:$J$346,7,0)&amp;""</f>
        <v/>
      </c>
      <c r="H138" s="60" t="str">
        <f>VLOOKUP($A138,'Institution Evaluation'!$A$56:$J$346,8,0)&amp;""</f>
        <v>Standard Importance</v>
      </c>
      <c r="I138" s="209" t="str">
        <f>VLOOKUP($A138,'Institution Evaluation'!$A$56:$J$346,9,0)&amp;""</f>
        <v/>
      </c>
      <c r="J138" s="65" t="str">
        <f>IF(VLOOKUP($A138,'Institution Evaluation'!$A$56:$J$346,10,0)=TRUE,"Yes","")</f>
        <v/>
      </c>
    </row>
    <row r="139" spans="1:10" ht="42.75" x14ac:dyDescent="0.2">
      <c r="A139" s="25" t="s">
        <v>84</v>
      </c>
      <c r="B139" s="24" t="str">
        <f>VLOOKUP($A139,Questions!$A$2:$W$333,2,0)</f>
        <v>Can you provide overall system and/or application architecture diagrams, including a full description of the data flow for all components of the system?</v>
      </c>
      <c r="C139" s="60" t="str">
        <f>VLOOKUP($A139,'Institution Evaluation'!$A$56:$J$346,4,0)&amp;""</f>
        <v/>
      </c>
      <c r="D139" s="60" t="str">
        <f>VLOOKUP($A139,'Institution Evaluation'!$A$56:$J$346,3,0)&amp;""</f>
        <v/>
      </c>
      <c r="E139" s="211" t="str">
        <f>VLOOKUP($A139,'Institution Evaluation'!$A$56:$J$346,5,0)&amp;""</f>
        <v/>
      </c>
      <c r="F139" s="39" t="str">
        <f>VLOOKUP($A139,'Institution Evaluation'!$A$56:$J$346,6,0)&amp;""</f>
        <v>Yes</v>
      </c>
      <c r="G139" s="208" t="str">
        <f>VLOOKUP($A139,'Institution Evaluation'!$A$56:$J$346,7,0)&amp;""</f>
        <v/>
      </c>
      <c r="H139" s="60" t="str">
        <f>VLOOKUP($A139,'Institution Evaluation'!$A$56:$J$346,8,0)&amp;""</f>
        <v>Standard Importance</v>
      </c>
      <c r="I139" s="209" t="str">
        <f>VLOOKUP($A139,'Institution Evaluation'!$A$56:$J$346,9,0)&amp;""</f>
        <v/>
      </c>
      <c r="J139" s="65" t="str">
        <f>IF(VLOOKUP($A139,'Institution Evaluation'!$A$56:$J$346,10,0)=TRUE,"Yes","")</f>
        <v/>
      </c>
    </row>
    <row r="140" spans="1:10" ht="15" x14ac:dyDescent="0.2">
      <c r="A140" s="25" t="s">
        <v>88</v>
      </c>
      <c r="B140" s="24" t="str">
        <f>VLOOKUP($A140,Questions!$A$2:$W$333,2,0)</f>
        <v>Does your organization have a data privacy policy?</v>
      </c>
      <c r="C140" s="60" t="str">
        <f>VLOOKUP($A140,'Institution Evaluation'!$A$56:$J$346,4,0)&amp;""</f>
        <v/>
      </c>
      <c r="D140" s="60" t="str">
        <f>VLOOKUP($A140,'Institution Evaluation'!$A$56:$J$346,3,0)&amp;""</f>
        <v/>
      </c>
      <c r="E140" s="211" t="str">
        <f>VLOOKUP($A140,'Institution Evaluation'!$A$56:$J$346,5,0)&amp;""</f>
        <v/>
      </c>
      <c r="F140" s="39" t="str">
        <f>VLOOKUP($A140,'Institution Evaluation'!$A$56:$J$346,6,0)&amp;""</f>
        <v>Yes</v>
      </c>
      <c r="G140" s="208" t="str">
        <f>VLOOKUP($A140,'Institution Evaluation'!$A$56:$J$346,7,0)&amp;""</f>
        <v/>
      </c>
      <c r="H140" s="60" t="str">
        <f>VLOOKUP($A140,'Institution Evaluation'!$A$56:$J$346,8,0)&amp;""</f>
        <v>Standard Importance</v>
      </c>
      <c r="I140" s="209" t="str">
        <f>VLOOKUP($A140,'Institution Evaluation'!$A$56:$J$346,9,0)&amp;""</f>
        <v/>
      </c>
      <c r="J140" s="65" t="str">
        <f>IF(VLOOKUP($A140,'Institution Evaluation'!$A$56:$J$346,10,0)=TRUE,"Yes","")</f>
        <v/>
      </c>
    </row>
    <row r="141" spans="1:10" ht="42.75" x14ac:dyDescent="0.2">
      <c r="A141" s="25" t="s">
        <v>92</v>
      </c>
      <c r="B141" s="24" t="str">
        <f>VLOOKUP($A141,Questions!$A$2:$W$333,2,0)</f>
        <v>Do you have a documented, and currently implemented, employee onboarding and offboarding policy?</v>
      </c>
      <c r="C141" s="60" t="str">
        <f>VLOOKUP($A141,'Institution Evaluation'!$A$56:$J$346,4,0)&amp;""</f>
        <v/>
      </c>
      <c r="D141" s="60" t="str">
        <f>VLOOKUP($A141,'Institution Evaluation'!$A$56:$J$346,3,0)&amp;""</f>
        <v/>
      </c>
      <c r="E141" s="211" t="str">
        <f>VLOOKUP($A141,'Institution Evaluation'!$A$56:$J$346,5,0)&amp;""</f>
        <v/>
      </c>
      <c r="F141" s="39" t="str">
        <f>VLOOKUP($A141,'Institution Evaluation'!$A$56:$J$346,6,0)&amp;""</f>
        <v>Yes</v>
      </c>
      <c r="G141" s="208" t="str">
        <f>VLOOKUP($A141,'Institution Evaluation'!$A$56:$J$346,7,0)&amp;""</f>
        <v/>
      </c>
      <c r="H141" s="60" t="str">
        <f>VLOOKUP($A141,'Institution Evaluation'!$A$56:$J$346,8,0)&amp;""</f>
        <v>Standard Importance</v>
      </c>
      <c r="I141" s="209" t="str">
        <f>VLOOKUP($A141,'Institution Evaluation'!$A$56:$J$346,9,0)&amp;""</f>
        <v/>
      </c>
      <c r="J141" s="65" t="str">
        <f>IF(VLOOKUP($A141,'Institution Evaluation'!$A$56:$J$346,10,0)=TRUE,"Yes","")</f>
        <v/>
      </c>
    </row>
    <row r="142" spans="1:10" s="1" customFormat="1" ht="37.35" customHeight="1" x14ac:dyDescent="0.2">
      <c r="A142" s="80" t="str">
        <f>VLOOKUP(LEFT($A143,4),'Auto Responses'!$N$4:$O$38,2,0)&amp;""</f>
        <v xml:space="preserve"> IT Accessibility</v>
      </c>
      <c r="B142" s="30"/>
      <c r="C142" s="40"/>
      <c r="D142" s="40"/>
      <c r="E142" s="151" t="s">
        <v>1099</v>
      </c>
      <c r="F142" s="40"/>
      <c r="G142" s="40"/>
      <c r="H142" s="40"/>
      <c r="I142" s="40"/>
      <c r="J142" s="40"/>
    </row>
    <row r="143" spans="1:10" ht="27" customHeight="1" x14ac:dyDescent="0.2">
      <c r="A143" s="25" t="s">
        <v>97</v>
      </c>
      <c r="B143" s="24" t="str">
        <f>VLOOKUP($A143,Questions!$A$2:$W$333,2,0)</f>
        <v>Web Link to Accessibility Statement or VPAT</v>
      </c>
      <c r="C143" s="346" t="str">
        <f>VLOOKUP($A143,'Institution Evaluation'!$A$56:$J$346,4,0)&amp;""</f>
        <v/>
      </c>
      <c r="D143" s="348" t="str">
        <f>VLOOKUP($A143,'Institution Evaluation'!$A$56:$J$346,3,0)&amp;""</f>
        <v/>
      </c>
      <c r="E143" s="211" t="str">
        <f>VLOOKUP($A143,'Institution Evaluation'!$A$56:$J$346,5,0)&amp;""</f>
        <v/>
      </c>
      <c r="F143" s="39" t="str">
        <f>VLOOKUP($A143,'Institution Evaluation'!$A$56:$J$346,6,0)&amp;""</f>
        <v/>
      </c>
      <c r="G143" s="208" t="str">
        <f>VLOOKUP($A143,'Institution Evaluation'!$A$56:$J$346,7,0)&amp;""</f>
        <v/>
      </c>
      <c r="H143" s="60" t="str">
        <f>VLOOKUP($A143,'Institution Evaluation'!$A$56:$J$346,8,0)&amp;""</f>
        <v>Standard Importance</v>
      </c>
      <c r="I143" s="209" t="str">
        <f>VLOOKUP($A143,'Institution Evaluation'!$A$56:$J$346,9,0)&amp;""</f>
        <v/>
      </c>
      <c r="J143" s="65" t="str">
        <f>IF(VLOOKUP($A143,'Institution Evaluation'!$A$56:$J$346,10,0)=TRUE,"Yes","")</f>
        <v/>
      </c>
    </row>
    <row r="144" spans="1:10" ht="42.75" x14ac:dyDescent="0.2">
      <c r="A144" s="25" t="s">
        <v>103</v>
      </c>
      <c r="B144" s="24" t="str">
        <f>VLOOKUP($A144,Questions!$A$2:$W$333,2,0)</f>
        <v>Will your company agree to meet your stated accessibility standard or WCAG 2.1 AA as part of your contractual agreement for the solution?*</v>
      </c>
      <c r="C144" s="60" t="str">
        <f>VLOOKUP($A144,'Institution Evaluation'!$A$56:$J$346,4,0)&amp;""</f>
        <v/>
      </c>
      <c r="D144" s="60" t="str">
        <f>VLOOKUP($A144,'Institution Evaluation'!$A$56:$J$346,3,0)&amp;""</f>
        <v/>
      </c>
      <c r="E144" s="211" t="str">
        <f>VLOOKUP($A144,'Institution Evaluation'!$A$56:$J$346,5,0)&amp;""</f>
        <v/>
      </c>
      <c r="F144" s="39" t="str">
        <f>VLOOKUP($A144,'Institution Evaluation'!$A$56:$J$346,6,0)&amp;""</f>
        <v>Yes</v>
      </c>
      <c r="G144" s="208" t="str">
        <f>VLOOKUP($A144,'Institution Evaluation'!$A$56:$J$346,7,0)&amp;""</f>
        <v/>
      </c>
      <c r="H144" s="60" t="str">
        <f>VLOOKUP($A144,'Institution Evaluation'!$A$56:$J$346,8,0)&amp;""</f>
        <v>Critical Importance</v>
      </c>
      <c r="I144" s="209" t="str">
        <f>VLOOKUP($A144,'Institution Evaluation'!$A$56:$J$346,9,0)&amp;""</f>
        <v/>
      </c>
      <c r="J144" s="65" t="str">
        <f>IF(VLOOKUP($A144,'Institution Evaluation'!$A$56:$J$346,10,0)=TRUE,"Yes","")</f>
        <v/>
      </c>
    </row>
    <row r="145" spans="1:10" s="1" customFormat="1" ht="37.35" customHeight="1" x14ac:dyDescent="0.2">
      <c r="A145" s="80" t="str">
        <f>VLOOKUP(LEFT($A146,4),'Auto Responses'!$N$4:$O$38,2,0)&amp;""</f>
        <v xml:space="preserve"> Assessment of Third Parties</v>
      </c>
      <c r="B145" s="30"/>
      <c r="C145" s="40"/>
      <c r="D145" s="40"/>
      <c r="E145" s="151" t="s">
        <v>1099</v>
      </c>
      <c r="F145" s="40"/>
      <c r="G145" s="40"/>
      <c r="H145" s="40"/>
      <c r="I145" s="40"/>
      <c r="J145" s="40"/>
    </row>
    <row r="146" spans="1:10" ht="42.75" x14ac:dyDescent="0.2">
      <c r="A146" s="25" t="s">
        <v>130</v>
      </c>
      <c r="B146" s="24" t="str">
        <f>VLOOKUP($A146,Questions!$A$2:$W$333,2,0)</f>
        <v>Do you perform security assessments of third-party companies with which you share data (e.g., hosting providers, cloud services, PaaS, IaaS, SaaS)?*</v>
      </c>
      <c r="C146" s="60" t="str">
        <f>VLOOKUP($A146,'Institution Evaluation'!$A$56:$J$346,4,0)&amp;""</f>
        <v/>
      </c>
      <c r="D146" s="60" t="str">
        <f>VLOOKUP($A146,'Institution Evaluation'!$A$56:$J$346,3,0)&amp;""</f>
        <v/>
      </c>
      <c r="E146" s="211" t="str">
        <f>VLOOKUP($A146,'Institution Evaluation'!$A$56:$J$346,5,0)&amp;""</f>
        <v/>
      </c>
      <c r="F146" s="39" t="str">
        <f>VLOOKUP($A146,'Institution Evaluation'!$A$56:$J$346,6,0)&amp;""</f>
        <v>Yes</v>
      </c>
      <c r="G146" s="208" t="str">
        <f>VLOOKUP($A146,'Institution Evaluation'!$A$56:$J$346,7,0)&amp;""</f>
        <v/>
      </c>
      <c r="H146" s="60" t="str">
        <f>VLOOKUP($A146,'Institution Evaluation'!$A$56:$J$346,8,0)&amp;""</f>
        <v>Critical Importance</v>
      </c>
      <c r="I146" s="209" t="str">
        <f>VLOOKUP($A146,'Institution Evaluation'!$A$56:$J$346,9,0)&amp;""</f>
        <v/>
      </c>
      <c r="J146" s="65" t="str">
        <f>IF(VLOOKUP($A146,'Institution Evaluation'!$A$56:$J$346,10,0)=TRUE,"Yes","")</f>
        <v/>
      </c>
    </row>
    <row r="147" spans="1:10" ht="28.5" x14ac:dyDescent="0.2">
      <c r="A147" s="25" t="s">
        <v>134</v>
      </c>
      <c r="B147" s="24" t="str">
        <f>VLOOKUP($A147,Questions!$A$2:$W$333,2,0)</f>
        <v>Do you have contractual language in place with third parties governing access to institutional data?*</v>
      </c>
      <c r="C147" s="60" t="str">
        <f>VLOOKUP($A147,'Institution Evaluation'!$A$56:$J$346,4,0)&amp;""</f>
        <v/>
      </c>
      <c r="D147" s="60" t="str">
        <f>VLOOKUP($A147,'Institution Evaluation'!$A$56:$J$346,3,0)&amp;""</f>
        <v/>
      </c>
      <c r="E147" s="211" t="str">
        <f>VLOOKUP($A147,'Institution Evaluation'!$A$56:$J$346,5,0)&amp;""</f>
        <v/>
      </c>
      <c r="F147" s="39" t="str">
        <f>VLOOKUP($A147,'Institution Evaluation'!$A$56:$J$346,6,0)&amp;""</f>
        <v>Yes</v>
      </c>
      <c r="G147" s="208" t="str">
        <f>VLOOKUP($A147,'Institution Evaluation'!$A$56:$J$346,7,0)&amp;""</f>
        <v/>
      </c>
      <c r="H147" s="60" t="str">
        <f>VLOOKUP($A147,'Institution Evaluation'!$A$56:$J$346,8,0)&amp;""</f>
        <v>Critical Importance</v>
      </c>
      <c r="I147" s="209" t="str">
        <f>VLOOKUP($A147,'Institution Evaluation'!$A$56:$J$346,9,0)&amp;""</f>
        <v/>
      </c>
      <c r="J147" s="65" t="str">
        <f>IF(VLOOKUP($A147,'Institution Evaluation'!$A$56:$J$346,10,0)=TRUE,"Yes","")</f>
        <v/>
      </c>
    </row>
    <row r="148" spans="1:10" ht="28.5" x14ac:dyDescent="0.2">
      <c r="A148" s="25" t="s">
        <v>137</v>
      </c>
      <c r="B148" s="24" t="str">
        <f>VLOOKUP($A148,Questions!$A$2:$W$333,2,0)</f>
        <v>Do the contracts in place with these third parties address liability in the event of a data breach?*</v>
      </c>
      <c r="C148" s="60" t="str">
        <f>VLOOKUP($A148,'Institution Evaluation'!$A$56:$J$346,4,0)&amp;""</f>
        <v/>
      </c>
      <c r="D148" s="60" t="str">
        <f>VLOOKUP($A148,'Institution Evaluation'!$A$56:$J$346,3,0)&amp;""</f>
        <v/>
      </c>
      <c r="E148" s="211" t="str">
        <f>VLOOKUP($A148,'Institution Evaluation'!$A$56:$J$346,5,0)&amp;""</f>
        <v/>
      </c>
      <c r="F148" s="39" t="str">
        <f>VLOOKUP($A148,'Institution Evaluation'!$A$56:$J$346,6,0)&amp;""</f>
        <v>Yes</v>
      </c>
      <c r="G148" s="208" t="str">
        <f>VLOOKUP($A148,'Institution Evaluation'!$A$56:$J$346,7,0)&amp;""</f>
        <v/>
      </c>
      <c r="H148" s="60" t="str">
        <f>VLOOKUP($A148,'Institution Evaluation'!$A$56:$J$346,8,0)&amp;""</f>
        <v>Critical Importance</v>
      </c>
      <c r="I148" s="209" t="str">
        <f>VLOOKUP($A148,'Institution Evaluation'!$A$56:$J$346,9,0)&amp;""</f>
        <v/>
      </c>
      <c r="J148" s="65" t="str">
        <f>IF(VLOOKUP($A148,'Institution Evaluation'!$A$56:$J$346,10,0)=TRUE,"Yes","")</f>
        <v/>
      </c>
    </row>
    <row r="149" spans="1:10" ht="28.5" x14ac:dyDescent="0.2">
      <c r="A149" s="25" t="s">
        <v>138</v>
      </c>
      <c r="B149" s="24" t="str">
        <f>VLOOKUP($A149,Questions!$A$2:$W$333,2,0)</f>
        <v>Do you have an implemented third-party management strategy?*</v>
      </c>
      <c r="C149" s="60" t="str">
        <f>VLOOKUP($A149,'Institution Evaluation'!$A$56:$J$346,4,0)&amp;""</f>
        <v/>
      </c>
      <c r="D149" s="60" t="str">
        <f>VLOOKUP($A149,'Institution Evaluation'!$A$56:$J$346,3,0)&amp;""</f>
        <v/>
      </c>
      <c r="E149" s="211" t="str">
        <f>VLOOKUP($A149,'Institution Evaluation'!$A$56:$J$346,5,0)&amp;""</f>
        <v/>
      </c>
      <c r="F149" s="39" t="str">
        <f>VLOOKUP($A149,'Institution Evaluation'!$A$56:$J$346,6,0)&amp;""</f>
        <v>Yes</v>
      </c>
      <c r="G149" s="208" t="str">
        <f>VLOOKUP($A149,'Institution Evaluation'!$A$56:$J$346,7,0)&amp;""</f>
        <v/>
      </c>
      <c r="H149" s="60" t="str">
        <f>VLOOKUP($A149,'Institution Evaluation'!$A$56:$J$346,8,0)&amp;""</f>
        <v>Critical Importance</v>
      </c>
      <c r="I149" s="209" t="str">
        <f>VLOOKUP($A149,'Institution Evaluation'!$A$56:$J$346,9,0)&amp;""</f>
        <v/>
      </c>
      <c r="J149" s="65" t="str">
        <f>IF(VLOOKUP($A149,'Institution Evaluation'!$A$56:$J$346,10,0)=TRUE,"Yes","")</f>
        <v/>
      </c>
    </row>
    <row r="150" spans="1:10" s="1" customFormat="1" ht="37.35" customHeight="1" x14ac:dyDescent="0.2">
      <c r="A150" s="80" t="str">
        <f>VLOOKUP(LEFT($A151,4),'Auto Responses'!$N$4:$O$38,2,0)&amp;""</f>
        <v xml:space="preserve"> Consulting Services</v>
      </c>
      <c r="B150" s="30"/>
      <c r="C150" s="40"/>
      <c r="D150" s="40"/>
      <c r="E150" s="151" t="s">
        <v>1099</v>
      </c>
      <c r="F150" s="40"/>
      <c r="G150" s="40"/>
      <c r="H150" s="40"/>
      <c r="I150" s="40"/>
      <c r="J150" s="40"/>
    </row>
    <row r="151" spans="1:10" ht="28.5" x14ac:dyDescent="0.2">
      <c r="A151" s="25" t="s">
        <v>146</v>
      </c>
      <c r="B151" s="24" t="str">
        <f>VLOOKUP($A151,Questions!$A$2:$W$333,2,0)</f>
        <v>Will the consultant require access to the institution's network resources?*</v>
      </c>
      <c r="C151" s="60" t="str">
        <f>VLOOKUP($A151,'Institution Evaluation'!$A$56:$J$346,4,0)&amp;""</f>
        <v/>
      </c>
      <c r="D151" s="60" t="str">
        <f>VLOOKUP($A151,'Institution Evaluation'!$A$56:$J$346,3,0)&amp;""</f>
        <v/>
      </c>
      <c r="E151" s="211" t="str">
        <f>VLOOKUP($A151,'Institution Evaluation'!$A$56:$J$346,5,0)&amp;""</f>
        <v/>
      </c>
      <c r="F151" s="39" t="str">
        <f>VLOOKUP($A151,'Institution Evaluation'!$A$56:$J$346,6,0)&amp;""</f>
        <v>No</v>
      </c>
      <c r="G151" s="208" t="str">
        <f>VLOOKUP($A151,'Institution Evaluation'!$A$56:$J$346,7,0)&amp;""</f>
        <v/>
      </c>
      <c r="H151" s="60" t="str">
        <f>VLOOKUP($A151,'Institution Evaluation'!$A$56:$J$346,8,0)&amp;""</f>
        <v>Critical Importance</v>
      </c>
      <c r="I151" s="209" t="str">
        <f>VLOOKUP($A151,'Institution Evaluation'!$A$56:$J$346,9,0)&amp;""</f>
        <v/>
      </c>
      <c r="J151" s="65" t="str">
        <f>IF(VLOOKUP($A151,'Institution Evaluation'!$A$56:$J$346,10,0)=TRUE,"Yes","")</f>
        <v/>
      </c>
    </row>
    <row r="152" spans="1:10" ht="28.5" x14ac:dyDescent="0.2">
      <c r="A152" s="25" t="s">
        <v>150</v>
      </c>
      <c r="B152" s="24" t="str">
        <f>VLOOKUP($A152,Questions!$A$2:$W$333,2,0)</f>
        <v>Has the consultant received training on (sensitive, HIPAA, PCI, etc.) data handling?*</v>
      </c>
      <c r="C152" s="60" t="str">
        <f>VLOOKUP($A152,'Institution Evaluation'!$A$56:$J$346,4,0)&amp;""</f>
        <v/>
      </c>
      <c r="D152" s="60" t="str">
        <f>VLOOKUP($A152,'Institution Evaluation'!$A$56:$J$346,3,0)&amp;""</f>
        <v/>
      </c>
      <c r="E152" s="211" t="str">
        <f>VLOOKUP($A152,'Institution Evaluation'!$A$56:$J$346,5,0)&amp;""</f>
        <v/>
      </c>
      <c r="F152" s="39" t="str">
        <f>VLOOKUP($A152,'Institution Evaluation'!$A$56:$J$346,6,0)&amp;""</f>
        <v>Yes</v>
      </c>
      <c r="G152" s="208" t="str">
        <f>VLOOKUP($A152,'Institution Evaluation'!$A$56:$J$346,7,0)&amp;""</f>
        <v/>
      </c>
      <c r="H152" s="60" t="str">
        <f>VLOOKUP($A152,'Institution Evaluation'!$A$56:$J$346,8,0)&amp;""</f>
        <v>Critical Importance</v>
      </c>
      <c r="I152" s="209" t="str">
        <f>VLOOKUP($A152,'Institution Evaluation'!$A$56:$J$346,9,0)&amp;""</f>
        <v/>
      </c>
      <c r="J152" s="65" t="str">
        <f>IF(VLOOKUP($A152,'Institution Evaluation'!$A$56:$J$346,10,0)=TRUE,"Yes","")</f>
        <v/>
      </c>
    </row>
    <row r="153" spans="1:10" ht="28.5" x14ac:dyDescent="0.2">
      <c r="A153" s="25" t="s">
        <v>151</v>
      </c>
      <c r="B153" s="24" t="str">
        <f>VLOOKUP($A153,Questions!$A$2:$W$333,2,0)</f>
        <v>Is the data encrypted (at rest) while in the consultant's possession?*</v>
      </c>
      <c r="C153" s="60" t="str">
        <f>VLOOKUP($A153,'Institution Evaluation'!$A$56:$J$346,4,0)&amp;""</f>
        <v/>
      </c>
      <c r="D153" s="60" t="str">
        <f>VLOOKUP($A153,'Institution Evaluation'!$A$56:$J$346,3,0)&amp;""</f>
        <v/>
      </c>
      <c r="E153" s="211" t="str">
        <f>VLOOKUP($A153,'Institution Evaluation'!$A$56:$J$346,5,0)&amp;""</f>
        <v/>
      </c>
      <c r="F153" s="39" t="str">
        <f>VLOOKUP($A153,'Institution Evaluation'!$A$56:$J$346,6,0)&amp;""</f>
        <v>Yes</v>
      </c>
      <c r="G153" s="208" t="str">
        <f>VLOOKUP($A153,'Institution Evaluation'!$A$56:$J$346,7,0)&amp;""</f>
        <v/>
      </c>
      <c r="H153" s="60" t="str">
        <f>VLOOKUP($A153,'Institution Evaluation'!$A$56:$J$346,8,0)&amp;""</f>
        <v>Critical Importance</v>
      </c>
      <c r="I153" s="209" t="str">
        <f>VLOOKUP($A153,'Institution Evaluation'!$A$56:$J$346,9,0)&amp;""</f>
        <v/>
      </c>
      <c r="J153" s="65" t="str">
        <f>IF(VLOOKUP($A153,'Institution Evaluation'!$A$56:$J$346,10,0)=TRUE,"Yes","")</f>
        <v/>
      </c>
    </row>
    <row r="154" spans="1:10" ht="28.5" x14ac:dyDescent="0.2">
      <c r="A154" s="25" t="s">
        <v>153</v>
      </c>
      <c r="B154" s="24" t="str">
        <f>VLOOKUP($A154,Questions!$A$2:$W$333,2,0)</f>
        <v>Can access be restricted based on source IP address?*</v>
      </c>
      <c r="C154" s="60" t="str">
        <f>VLOOKUP($A154,'Institution Evaluation'!$A$56:$J$346,4,0)&amp;""</f>
        <v/>
      </c>
      <c r="D154" s="60" t="str">
        <f>VLOOKUP($A154,'Institution Evaluation'!$A$56:$J$346,3,0)&amp;""</f>
        <v/>
      </c>
      <c r="E154" s="211" t="str">
        <f>VLOOKUP($A154,'Institution Evaluation'!$A$56:$J$346,5,0)&amp;""</f>
        <v/>
      </c>
      <c r="F154" s="39" t="str">
        <f>VLOOKUP($A154,'Institution Evaluation'!$A$56:$J$346,6,0)&amp;""</f>
        <v>Yes</v>
      </c>
      <c r="G154" s="208" t="str">
        <f>VLOOKUP($A154,'Institution Evaluation'!$A$56:$J$346,7,0)&amp;""</f>
        <v/>
      </c>
      <c r="H154" s="60" t="str">
        <f>VLOOKUP($A154,'Institution Evaluation'!$A$56:$J$346,8,0)&amp;""</f>
        <v>Critical Importance</v>
      </c>
      <c r="I154" s="209" t="str">
        <f>VLOOKUP($A154,'Institution Evaluation'!$A$56:$J$346,9,0)&amp;""</f>
        <v/>
      </c>
      <c r="J154" s="65" t="str">
        <f>IF(VLOOKUP($A154,'Institution Evaluation'!$A$56:$J$346,10,0)=TRUE,"Yes","")</f>
        <v/>
      </c>
    </row>
    <row r="155" spans="1:10" ht="15" x14ac:dyDescent="0.2">
      <c r="A155" s="25" t="s">
        <v>155</v>
      </c>
      <c r="B155" s="24" t="str">
        <f>VLOOKUP($A155,Questions!$A$2:$W$333,2,0)</f>
        <v>Will the consulting take place on-premises?</v>
      </c>
      <c r="C155" s="60" t="str">
        <f>VLOOKUP($A155,'Institution Evaluation'!$A$56:$J$346,4,0)&amp;""</f>
        <v/>
      </c>
      <c r="D155" s="60" t="str">
        <f>VLOOKUP($A155,'Institution Evaluation'!$A$56:$J$346,3,0)&amp;""</f>
        <v/>
      </c>
      <c r="E155" s="211" t="str">
        <f>VLOOKUP($A155,'Institution Evaluation'!$A$56:$J$346,5,0)&amp;""</f>
        <v/>
      </c>
      <c r="F155" s="39" t="str">
        <f>VLOOKUP($A155,'Institution Evaluation'!$A$56:$J$346,6,0)&amp;""</f>
        <v>No</v>
      </c>
      <c r="G155" s="208" t="str">
        <f>VLOOKUP($A155,'Institution Evaluation'!$A$56:$J$346,7,0)&amp;""</f>
        <v/>
      </c>
      <c r="H155" s="60" t="str">
        <f>VLOOKUP($A155,'Institution Evaluation'!$A$56:$J$346,8,0)&amp;""</f>
        <v>Standard Importance</v>
      </c>
      <c r="I155" s="209" t="str">
        <f>VLOOKUP($A155,'Institution Evaluation'!$A$56:$J$346,9,0)&amp;""</f>
        <v/>
      </c>
      <c r="J155" s="65" t="str">
        <f>IF(VLOOKUP($A155,'Institution Evaluation'!$A$56:$J$346,10,0)=TRUE,"Yes","")</f>
        <v/>
      </c>
    </row>
    <row r="156" spans="1:10" ht="28.5" x14ac:dyDescent="0.2">
      <c r="A156" s="25" t="s">
        <v>156</v>
      </c>
      <c r="B156" s="24" t="str">
        <f>VLOOKUP($A156,Questions!$A$2:$W$333,2,0)</f>
        <v>Will the consultant require access to hardware in the institution's data centers?</v>
      </c>
      <c r="C156" s="60" t="str">
        <f>VLOOKUP($A156,'Institution Evaluation'!$A$56:$J$346,4,0)&amp;""</f>
        <v/>
      </c>
      <c r="D156" s="60" t="str">
        <f>VLOOKUP($A156,'Institution Evaluation'!$A$56:$J$346,3,0)&amp;""</f>
        <v/>
      </c>
      <c r="E156" s="211" t="str">
        <f>VLOOKUP($A156,'Institution Evaluation'!$A$56:$J$346,5,0)&amp;""</f>
        <v/>
      </c>
      <c r="F156" s="39" t="str">
        <f>VLOOKUP($A156,'Institution Evaluation'!$A$56:$J$346,6,0)&amp;""</f>
        <v>No</v>
      </c>
      <c r="G156" s="208" t="str">
        <f>VLOOKUP($A156,'Institution Evaluation'!$A$56:$J$346,7,0)&amp;""</f>
        <v/>
      </c>
      <c r="H156" s="60" t="str">
        <f>VLOOKUP($A156,'Institution Evaluation'!$A$56:$J$346,8,0)&amp;""</f>
        <v>Standard Importance</v>
      </c>
      <c r="I156" s="209" t="str">
        <f>VLOOKUP($A156,'Institution Evaluation'!$A$56:$J$346,9,0)&amp;""</f>
        <v/>
      </c>
      <c r="J156" s="65" t="str">
        <f>IF(VLOOKUP($A156,'Institution Evaluation'!$A$56:$J$346,10,0)=TRUE,"Yes","")</f>
        <v/>
      </c>
    </row>
    <row r="157" spans="1:10" ht="28.5" x14ac:dyDescent="0.2">
      <c r="A157" s="25" t="s">
        <v>159</v>
      </c>
      <c r="B157" s="24" t="str">
        <f>VLOOKUP($A157,Questions!$A$2:$W$333,2,0)</f>
        <v>Will the consultant require an account within the institution's domain (@*.edu)?</v>
      </c>
      <c r="C157" s="60" t="str">
        <f>VLOOKUP($A157,'Institution Evaluation'!$A$56:$J$346,4,0)&amp;""</f>
        <v/>
      </c>
      <c r="D157" s="60" t="str">
        <f>VLOOKUP($A157,'Institution Evaluation'!$A$56:$J$346,3,0)&amp;""</f>
        <v/>
      </c>
      <c r="E157" s="211" t="str">
        <f>VLOOKUP($A157,'Institution Evaluation'!$A$56:$J$346,5,0)&amp;""</f>
        <v/>
      </c>
      <c r="F157" s="39" t="str">
        <f>VLOOKUP($A157,'Institution Evaluation'!$A$56:$J$346,6,0)&amp;""</f>
        <v>No</v>
      </c>
      <c r="G157" s="208" t="str">
        <f>VLOOKUP($A157,'Institution Evaluation'!$A$56:$J$346,7,0)&amp;""</f>
        <v/>
      </c>
      <c r="H157" s="60" t="str">
        <f>VLOOKUP($A157,'Institution Evaluation'!$A$56:$J$346,8,0)&amp;""</f>
        <v>Standard Importance</v>
      </c>
      <c r="I157" s="209" t="str">
        <f>VLOOKUP($A157,'Institution Evaluation'!$A$56:$J$346,9,0)&amp;""</f>
        <v/>
      </c>
      <c r="J157" s="65" t="str">
        <f>IF(VLOOKUP($A157,'Institution Evaluation'!$A$56:$J$346,10,0)=TRUE,"Yes","")</f>
        <v/>
      </c>
    </row>
    <row r="158" spans="1:10" ht="28.5" x14ac:dyDescent="0.2">
      <c r="A158" s="25" t="s">
        <v>160</v>
      </c>
      <c r="B158" s="24" t="str">
        <f>VLOOKUP($A158,Questions!$A$2:$W$333,2,0)</f>
        <v>Will any data be transferred to the consultant's possession?</v>
      </c>
      <c r="C158" s="60" t="str">
        <f>VLOOKUP($A158,'Institution Evaluation'!$A$56:$J$346,4,0)&amp;""</f>
        <v/>
      </c>
      <c r="D158" s="60" t="str">
        <f>VLOOKUP($A158,'Institution Evaluation'!$A$56:$J$346,3,0)&amp;""</f>
        <v/>
      </c>
      <c r="E158" s="211" t="str">
        <f>VLOOKUP($A158,'Institution Evaluation'!$A$56:$J$346,5,0)&amp;""</f>
        <v/>
      </c>
      <c r="F158" s="39" t="str">
        <f>VLOOKUP($A158,'Institution Evaluation'!$A$56:$J$346,6,0)&amp;""</f>
        <v>No</v>
      </c>
      <c r="G158" s="208" t="str">
        <f>VLOOKUP($A158,'Institution Evaluation'!$A$56:$J$346,7,0)&amp;""</f>
        <v/>
      </c>
      <c r="H158" s="60" t="str">
        <f>VLOOKUP($A158,'Institution Evaluation'!$A$56:$J$346,8,0)&amp;""</f>
        <v>Standard Importance</v>
      </c>
      <c r="I158" s="209" t="str">
        <f>VLOOKUP($A158,'Institution Evaluation'!$A$56:$J$346,9,0)&amp;""</f>
        <v/>
      </c>
      <c r="J158" s="65" t="str">
        <f>IF(VLOOKUP($A158,'Institution Evaluation'!$A$56:$J$346,10,0)=TRUE,"Yes","")</f>
        <v/>
      </c>
    </row>
    <row r="159" spans="1:10" ht="28.5" x14ac:dyDescent="0.2">
      <c r="A159" s="25" t="s">
        <v>163</v>
      </c>
      <c r="B159" s="24" t="str">
        <f>VLOOKUP($A159,Questions!$A$2:$W$333,2,0)</f>
        <v>Will the consultant need remote access to the institution's network or systems?</v>
      </c>
      <c r="C159" s="60" t="str">
        <f>VLOOKUP($A159,'Institution Evaluation'!$A$56:$J$346,4,0)&amp;""</f>
        <v/>
      </c>
      <c r="D159" s="60" t="str">
        <f>VLOOKUP($A159,'Institution Evaluation'!$A$56:$J$346,3,0)&amp;""</f>
        <v/>
      </c>
      <c r="E159" s="211" t="str">
        <f>VLOOKUP($A159,'Institution Evaluation'!$A$56:$J$346,5,0)&amp;""</f>
        <v/>
      </c>
      <c r="F159" s="39" t="str">
        <f>VLOOKUP($A159,'Institution Evaluation'!$A$56:$J$346,6,0)&amp;""</f>
        <v>No</v>
      </c>
      <c r="G159" s="208" t="str">
        <f>VLOOKUP($A159,'Institution Evaluation'!$A$56:$J$346,7,0)&amp;""</f>
        <v/>
      </c>
      <c r="H159" s="60" t="str">
        <f>VLOOKUP($A159,'Institution Evaluation'!$A$56:$J$346,8,0)&amp;""</f>
        <v>Standard Importance</v>
      </c>
      <c r="I159" s="209" t="str">
        <f>VLOOKUP($A159,'Institution Evaluation'!$A$56:$J$346,9,0)&amp;""</f>
        <v/>
      </c>
      <c r="J159" s="65" t="str">
        <f>IF(VLOOKUP($A159,'Institution Evaluation'!$A$56:$J$346,10,0)=TRUE,"Yes","")</f>
        <v/>
      </c>
    </row>
    <row r="160" spans="1:10" s="1" customFormat="1" ht="37.35" customHeight="1" x14ac:dyDescent="0.2">
      <c r="A160" s="80" t="str">
        <f>VLOOKUP(LEFT($A161,4),'Auto Responses'!$N$4:$O$38,2,0)&amp;""</f>
        <v xml:space="preserve"> Application/Service Security</v>
      </c>
      <c r="B160" s="30"/>
      <c r="C160" s="40"/>
      <c r="D160" s="40"/>
      <c r="E160" s="151" t="s">
        <v>1099</v>
      </c>
      <c r="F160" s="40"/>
      <c r="G160" s="40"/>
      <c r="H160" s="40"/>
      <c r="I160" s="40"/>
      <c r="J160" s="40"/>
    </row>
    <row r="161" spans="1:10" ht="57" x14ac:dyDescent="0.2">
      <c r="A161" s="25" t="s">
        <v>164</v>
      </c>
      <c r="B161" s="24" t="str">
        <f>VLOOKUP($A161,Questions!$A$2:$W$333,2,0)</f>
        <v>Are access controls for institutional accounts based on structured rules, such as role-based access control (RBAC), attribute-based access control (ABAC), or policy-based access control (PBAC)?*</v>
      </c>
      <c r="C161" s="60" t="str">
        <f>VLOOKUP($A161,'Institution Evaluation'!$A$56:$J$346,4,0)&amp;""</f>
        <v/>
      </c>
      <c r="D161" s="60" t="str">
        <f>VLOOKUP($A161,'Institution Evaluation'!$A$56:$J$346,3,0)&amp;""</f>
        <v/>
      </c>
      <c r="E161" s="211" t="str">
        <f>VLOOKUP($A161,'Institution Evaluation'!$A$56:$J$346,5,0)&amp;""</f>
        <v/>
      </c>
      <c r="F161" s="39" t="str">
        <f>VLOOKUP($A161,'Institution Evaluation'!$A$56:$J$346,6,0)&amp;""</f>
        <v>Yes</v>
      </c>
      <c r="G161" s="208" t="str">
        <f>VLOOKUP($A161,'Institution Evaluation'!$A$56:$J$346,7,0)&amp;""</f>
        <v/>
      </c>
      <c r="H161" s="60" t="str">
        <f>VLOOKUP($A161,'Institution Evaluation'!$A$56:$J$346,8,0)&amp;""</f>
        <v>Critical Importance</v>
      </c>
      <c r="I161" s="209" t="str">
        <f>VLOOKUP($A161,'Institution Evaluation'!$A$56:$J$346,9,0)&amp;""</f>
        <v/>
      </c>
      <c r="J161" s="65" t="str">
        <f>IF(VLOOKUP($A161,'Institution Evaluation'!$A$56:$J$346,10,0)=TRUE,"Yes","")</f>
        <v/>
      </c>
    </row>
    <row r="162" spans="1:10" ht="15" x14ac:dyDescent="0.2">
      <c r="A162" s="25" t="s">
        <v>169</v>
      </c>
      <c r="B162" s="24" t="str">
        <f>VLOOKUP($A162,Questions!$A$2:$W$333,2,0)</f>
        <v>Are you using a web application firewall (WAF)?*</v>
      </c>
      <c r="C162" s="60" t="str">
        <f>VLOOKUP($A162,'Institution Evaluation'!$A$56:$J$346,4,0)&amp;""</f>
        <v/>
      </c>
      <c r="D162" s="60" t="str">
        <f>VLOOKUP($A162,'Institution Evaluation'!$A$56:$J$346,3,0)&amp;""</f>
        <v/>
      </c>
      <c r="E162" s="211" t="str">
        <f>VLOOKUP($A162,'Institution Evaluation'!$A$56:$J$346,5,0)&amp;""</f>
        <v/>
      </c>
      <c r="F162" s="39" t="str">
        <f>VLOOKUP($A162,'Institution Evaluation'!$A$56:$J$346,6,0)&amp;""</f>
        <v>Yes</v>
      </c>
      <c r="G162" s="208" t="str">
        <f>VLOOKUP($A162,'Institution Evaluation'!$A$56:$J$346,7,0)&amp;""</f>
        <v/>
      </c>
      <c r="H162" s="60" t="str">
        <f>VLOOKUP($A162,'Institution Evaluation'!$A$56:$J$346,8,0)&amp;""</f>
        <v>Critical Importance</v>
      </c>
      <c r="I162" s="209" t="str">
        <f>VLOOKUP($A162,'Institution Evaluation'!$A$56:$J$346,9,0)&amp;""</f>
        <v/>
      </c>
      <c r="J162" s="65" t="str">
        <f>IF(VLOOKUP($A162,'Institution Evaluation'!$A$56:$J$346,10,0)=TRUE,"Yes","")</f>
        <v/>
      </c>
    </row>
    <row r="163" spans="1:10" ht="42.75" x14ac:dyDescent="0.2">
      <c r="A163" s="25" t="s">
        <v>196</v>
      </c>
      <c r="B163" s="24" t="str">
        <f>VLOOKUP($A163,Questions!$A$2:$W$333,2,0)</f>
        <v>Are access controls for staff within your organization based on structured rules, such as RBAC, ABAC, or PBAC?</v>
      </c>
      <c r="C163" s="60" t="str">
        <f>VLOOKUP($A163,'Institution Evaluation'!$A$56:$J$346,4,0)&amp;""</f>
        <v/>
      </c>
      <c r="D163" s="60" t="str">
        <f>VLOOKUP($A163,'Institution Evaluation'!$A$56:$J$346,3,0)&amp;""</f>
        <v/>
      </c>
      <c r="E163" s="211" t="str">
        <f>VLOOKUP($A163,'Institution Evaluation'!$A$56:$J$346,5,0)&amp;""</f>
        <v/>
      </c>
      <c r="F163" s="39" t="str">
        <f>VLOOKUP($A163,'Institution Evaluation'!$A$56:$J$346,6,0)&amp;""</f>
        <v>Yes</v>
      </c>
      <c r="G163" s="208" t="str">
        <f>VLOOKUP($A163,'Institution Evaluation'!$A$56:$J$346,7,0)&amp;""</f>
        <v/>
      </c>
      <c r="H163" s="60" t="str">
        <f>VLOOKUP($A163,'Institution Evaluation'!$A$56:$J$346,8,0)&amp;""</f>
        <v>Standard Importance</v>
      </c>
      <c r="I163" s="209" t="str">
        <f>VLOOKUP($A163,'Institution Evaluation'!$A$56:$J$346,9,0)&amp;""</f>
        <v/>
      </c>
      <c r="J163" s="65" t="str">
        <f>IF(VLOOKUP($A163,'Institution Evaluation'!$A$56:$J$346,10,0)=TRUE,"Yes","")</f>
        <v/>
      </c>
    </row>
    <row r="164" spans="1:10" s="1" customFormat="1" ht="37.35" customHeight="1" x14ac:dyDescent="0.2">
      <c r="A164" s="80" t="str">
        <f>VLOOKUP(LEFT($A165,4),'Auto Responses'!$N$4:$O$38,2,0)&amp;""</f>
        <v xml:space="preserve"> Authentication, Authorization, and Account Management</v>
      </c>
      <c r="B164" s="30"/>
      <c r="C164" s="40"/>
      <c r="D164" s="40"/>
      <c r="E164" s="151" t="s">
        <v>1099</v>
      </c>
      <c r="F164" s="40"/>
      <c r="G164" s="40"/>
      <c r="H164" s="40"/>
      <c r="I164" s="40"/>
      <c r="J164" s="40"/>
    </row>
    <row r="165" spans="1:10" ht="28.5" x14ac:dyDescent="0.2">
      <c r="A165" s="25" t="s">
        <v>222</v>
      </c>
      <c r="B165" s="24" t="str">
        <f>VLOOKUP($A165,Questions!$A$2:$W$333,2,0)</f>
        <v>Does your solution support single sign-on (SSO) protocols for user and administrator authentication?*</v>
      </c>
      <c r="C165" s="60" t="str">
        <f>VLOOKUP($A165,'Institution Evaluation'!$A$56:$J$346,4,0)&amp;""</f>
        <v/>
      </c>
      <c r="D165" s="60" t="str">
        <f>VLOOKUP($A165,'Institution Evaluation'!$A$56:$J$346,3,0)&amp;""</f>
        <v/>
      </c>
      <c r="E165" s="211" t="str">
        <f>VLOOKUP($A165,'Institution Evaluation'!$A$56:$J$346,5,0)&amp;""</f>
        <v/>
      </c>
      <c r="F165" s="39" t="str">
        <f>VLOOKUP($A165,'Institution Evaluation'!$A$56:$J$346,6,0)&amp;""</f>
        <v>Yes</v>
      </c>
      <c r="G165" s="208" t="str">
        <f>VLOOKUP($A165,'Institution Evaluation'!$A$56:$J$346,7,0)&amp;""</f>
        <v/>
      </c>
      <c r="H165" s="60" t="str">
        <f>VLOOKUP($A165,'Institution Evaluation'!$A$56:$J$346,8,0)&amp;""</f>
        <v>Critical Importance</v>
      </c>
      <c r="I165" s="209" t="str">
        <f>VLOOKUP($A165,'Institution Evaluation'!$A$56:$J$346,9,0)&amp;""</f>
        <v/>
      </c>
      <c r="J165" s="65" t="str">
        <f>IF(VLOOKUP($A165,'Institution Evaluation'!$A$56:$J$346,10,0)=TRUE,"Yes","")</f>
        <v/>
      </c>
    </row>
    <row r="166" spans="1:10" ht="28.5" x14ac:dyDescent="0.2">
      <c r="A166" s="25" t="s">
        <v>227</v>
      </c>
      <c r="B166" s="24" t="str">
        <f>VLOOKUP($A166,Questions!$A$2:$W$333,2,0)</f>
        <v>Does your solution support local authentication protocols for user and administrator authentication?*</v>
      </c>
      <c r="C166" s="60" t="str">
        <f>VLOOKUP($A166,'Institution Evaluation'!$A$56:$J$346,4,0)&amp;""</f>
        <v/>
      </c>
      <c r="D166" s="60" t="str">
        <f>VLOOKUP($A166,'Institution Evaluation'!$A$56:$J$346,3,0)&amp;""</f>
        <v/>
      </c>
      <c r="E166" s="211" t="str">
        <f>VLOOKUP($A166,'Institution Evaluation'!$A$56:$J$346,5,0)&amp;""</f>
        <v/>
      </c>
      <c r="F166" s="39" t="str">
        <f>VLOOKUP($A166,'Institution Evaluation'!$A$56:$J$346,6,0)&amp;""</f>
        <v>Yes</v>
      </c>
      <c r="G166" s="208" t="str">
        <f>VLOOKUP($A166,'Institution Evaluation'!$A$56:$J$346,7,0)&amp;""</f>
        <v/>
      </c>
      <c r="H166" s="60" t="str">
        <f>VLOOKUP($A166,'Institution Evaluation'!$A$56:$J$346,8,0)&amp;""</f>
        <v>Critical Importance</v>
      </c>
      <c r="I166" s="209" t="str">
        <f>VLOOKUP($A166,'Institution Evaluation'!$A$56:$J$346,9,0)&amp;""</f>
        <v/>
      </c>
      <c r="J166" s="65" t="str">
        <f>IF(VLOOKUP($A166,'Institution Evaluation'!$A$56:$J$346,10,0)=TRUE,"Yes","")</f>
        <v/>
      </c>
    </row>
    <row r="167" spans="1:10" ht="28.5" x14ac:dyDescent="0.2">
      <c r="A167" s="25" t="s">
        <v>261</v>
      </c>
      <c r="B167" s="24" t="str">
        <f>VLOOKUP($A167,Questions!$A$2:$W$333,2,0)</f>
        <v>Does your application support integration with other authentication and authorization systems?</v>
      </c>
      <c r="C167" s="60" t="str">
        <f>VLOOKUP($A167,'Institution Evaluation'!$A$56:$J$346,4,0)&amp;""</f>
        <v/>
      </c>
      <c r="D167" s="60" t="str">
        <f>VLOOKUP($A167,'Institution Evaluation'!$A$56:$J$346,3,0)&amp;""</f>
        <v/>
      </c>
      <c r="E167" s="211" t="str">
        <f>VLOOKUP($A167,'Institution Evaluation'!$A$56:$J$346,5,0)&amp;""</f>
        <v/>
      </c>
      <c r="F167" s="39" t="str">
        <f>VLOOKUP($A167,'Institution Evaluation'!$A$56:$J$346,6,0)&amp;""</f>
        <v>Yes</v>
      </c>
      <c r="G167" s="208" t="str">
        <f>VLOOKUP($A167,'Institution Evaluation'!$A$56:$J$346,7,0)&amp;""</f>
        <v/>
      </c>
      <c r="H167" s="60" t="str">
        <f>VLOOKUP($A167,'Institution Evaluation'!$A$56:$J$346,8,0)&amp;""</f>
        <v>Standard Importance</v>
      </c>
      <c r="I167" s="209" t="str">
        <f>VLOOKUP($A167,'Institution Evaluation'!$A$56:$J$346,9,0)&amp;""</f>
        <v/>
      </c>
      <c r="J167" s="65" t="str">
        <f>IF(VLOOKUP($A167,'Institution Evaluation'!$A$56:$J$346,10,0)=TRUE,"Yes","")</f>
        <v/>
      </c>
    </row>
    <row r="168" spans="1:10" ht="57" x14ac:dyDescent="0.2">
      <c r="A168" s="25" t="s">
        <v>263</v>
      </c>
      <c r="B168" s="24" t="str">
        <f>VLOOKUP($A168,Questions!$A$2:$W$333,2,0)</f>
        <v>Do you allow the customer to specify attribute mappings for any needed information beyond a user identifier? (e.g., Reference eduPerson, ePPA/ePPN/ePE)</v>
      </c>
      <c r="C168" s="60" t="str">
        <f>VLOOKUP($A168,'Institution Evaluation'!$A$56:$J$346,4,0)&amp;""</f>
        <v/>
      </c>
      <c r="D168" s="60" t="str">
        <f>VLOOKUP($A168,'Institution Evaluation'!$A$56:$J$346,3,0)&amp;""</f>
        <v/>
      </c>
      <c r="E168" s="211" t="str">
        <f>VLOOKUP($A168,'Institution Evaluation'!$A$56:$J$346,5,0)&amp;""</f>
        <v/>
      </c>
      <c r="F168" s="39" t="str">
        <f>VLOOKUP($A168,'Institution Evaluation'!$A$56:$J$346,6,0)&amp;""</f>
        <v>Yes</v>
      </c>
      <c r="G168" s="208" t="str">
        <f>VLOOKUP($A168,'Institution Evaluation'!$A$56:$J$346,7,0)&amp;""</f>
        <v/>
      </c>
      <c r="H168" s="60" t="str">
        <f>VLOOKUP($A168,'Institution Evaluation'!$A$56:$J$346,8,0)&amp;""</f>
        <v>Standard Importance</v>
      </c>
      <c r="I168" s="209" t="str">
        <f>VLOOKUP($A168,'Institution Evaluation'!$A$56:$J$346,9,0)&amp;""</f>
        <v/>
      </c>
      <c r="J168" s="65" t="str">
        <f>IF(VLOOKUP($A168,'Institution Evaluation'!$A$56:$J$346,10,0)=TRUE,"Yes","")</f>
        <v/>
      </c>
    </row>
    <row r="169" spans="1:10" ht="57" x14ac:dyDescent="0.2">
      <c r="A169" s="25" t="s">
        <v>278</v>
      </c>
      <c r="B169" s="24" t="str">
        <f>VLOOKUP($A169,Questions!$A$2:$W$333,2,0)</f>
        <v>If you don't support SSO, does your application and/or user frontend/portal support multifactor authentication (e.g., Duo, Google Authenticator, OTP, etc.)?</v>
      </c>
      <c r="C169" s="60" t="str">
        <f>VLOOKUP($A169,'Institution Evaluation'!$A$56:$J$346,4,0)&amp;""</f>
        <v/>
      </c>
      <c r="D169" s="60" t="str">
        <f>VLOOKUP($A169,'Institution Evaluation'!$A$56:$J$346,3,0)&amp;""</f>
        <v/>
      </c>
      <c r="E169" s="211" t="str">
        <f>VLOOKUP($A169,'Institution Evaluation'!$A$56:$J$346,5,0)&amp;""</f>
        <v/>
      </c>
      <c r="F169" s="39" t="str">
        <f>VLOOKUP($A169,'Institution Evaluation'!$A$56:$J$346,6,0)&amp;""</f>
        <v>Yes</v>
      </c>
      <c r="G169" s="208" t="str">
        <f>VLOOKUP($A169,'Institution Evaluation'!$A$56:$J$346,7,0)&amp;""</f>
        <v/>
      </c>
      <c r="H169" s="60" t="str">
        <f>VLOOKUP($A169,'Institution Evaluation'!$A$56:$J$346,8,0)&amp;""</f>
        <v>Minor Importance</v>
      </c>
      <c r="I169" s="209" t="str">
        <f>VLOOKUP($A169,'Institution Evaluation'!$A$56:$J$346,9,0)&amp;""</f>
        <v/>
      </c>
      <c r="J169" s="65" t="str">
        <f>IF(VLOOKUP($A169,'Institution Evaluation'!$A$56:$J$346,10,0)=TRUE,"Yes","")</f>
        <v/>
      </c>
    </row>
    <row r="170" spans="1:10" s="1" customFormat="1" ht="37.35" customHeight="1" x14ac:dyDescent="0.2">
      <c r="A170" s="80" t="str">
        <f>VLOOKUP(LEFT($A171,4),'Auto Responses'!$N$4:$O$38,2,0)&amp;""</f>
        <v xml:space="preserve"> Change Management</v>
      </c>
      <c r="B170" s="30"/>
      <c r="C170" s="40"/>
      <c r="D170" s="40"/>
      <c r="E170" s="151" t="s">
        <v>1099</v>
      </c>
      <c r="F170" s="40"/>
      <c r="G170" s="40"/>
      <c r="H170" s="40"/>
      <c r="I170" s="40"/>
      <c r="J170" s="40"/>
    </row>
    <row r="171" spans="1:10" ht="42.75" x14ac:dyDescent="0.2">
      <c r="A171" s="25" t="s">
        <v>284</v>
      </c>
      <c r="B171" s="24" t="str">
        <f>VLOOKUP($A171,Questions!$A$2:$W$333,2,0)</f>
        <v>Will the institution be notified of major changes to your environment that could impact the institution's security posture?*</v>
      </c>
      <c r="C171" s="60" t="str">
        <f>VLOOKUP($A171,'Institution Evaluation'!$A$56:$J$346,4,0)&amp;""</f>
        <v/>
      </c>
      <c r="D171" s="60" t="str">
        <f>VLOOKUP($A171,'Institution Evaluation'!$A$56:$J$346,3,0)&amp;""</f>
        <v/>
      </c>
      <c r="E171" s="211" t="str">
        <f>VLOOKUP($A171,'Institution Evaluation'!$A$56:$J$346,5,0)&amp;""</f>
        <v/>
      </c>
      <c r="F171" s="39" t="str">
        <f>VLOOKUP($A171,'Institution Evaluation'!$A$56:$J$346,6,0)&amp;""</f>
        <v>Yes</v>
      </c>
      <c r="G171" s="208" t="str">
        <f>VLOOKUP($A171,'Institution Evaluation'!$A$56:$J$346,7,0)&amp;""</f>
        <v/>
      </c>
      <c r="H171" s="60" t="str">
        <f>VLOOKUP($A171,'Institution Evaluation'!$A$56:$J$346,8,0)&amp;""</f>
        <v>Critical Importance</v>
      </c>
      <c r="I171" s="209" t="str">
        <f>VLOOKUP($A171,'Institution Evaluation'!$A$56:$J$346,9,0)&amp;""</f>
        <v/>
      </c>
      <c r="J171" s="65" t="str">
        <f>IF(VLOOKUP($A171,'Institution Evaluation'!$A$56:$J$346,10,0)=TRUE,"Yes","")</f>
        <v/>
      </c>
    </row>
    <row r="172" spans="1:10" ht="28.5" x14ac:dyDescent="0.2">
      <c r="A172" s="25" t="s">
        <v>289</v>
      </c>
      <c r="B172" s="24" t="str">
        <f>VLOOKUP($A172,Questions!$A$2:$W$333,2,0)</f>
        <v>Does the system support client customizations from one release to another?*</v>
      </c>
      <c r="C172" s="60" t="str">
        <f>VLOOKUP($A172,'Institution Evaluation'!$A$56:$J$346,4,0)&amp;""</f>
        <v/>
      </c>
      <c r="D172" s="60" t="str">
        <f>VLOOKUP($A172,'Institution Evaluation'!$A$56:$J$346,3,0)&amp;""</f>
        <v/>
      </c>
      <c r="E172" s="211" t="str">
        <f>VLOOKUP($A172,'Institution Evaluation'!$A$56:$J$346,5,0)&amp;""</f>
        <v/>
      </c>
      <c r="F172" s="39" t="str">
        <f>VLOOKUP($A172,'Institution Evaluation'!$A$56:$J$346,6,0)&amp;""</f>
        <v>Yes</v>
      </c>
      <c r="G172" s="208" t="str">
        <f>VLOOKUP($A172,'Institution Evaluation'!$A$56:$J$346,7,0)&amp;""</f>
        <v/>
      </c>
      <c r="H172" s="60" t="str">
        <f>VLOOKUP($A172,'Institution Evaluation'!$A$56:$J$346,8,0)&amp;""</f>
        <v>Critical Importance</v>
      </c>
      <c r="I172" s="209" t="str">
        <f>VLOOKUP($A172,'Institution Evaluation'!$A$56:$J$346,9,0)&amp;""</f>
        <v/>
      </c>
      <c r="J172" s="65" t="str">
        <f>IF(VLOOKUP($A172,'Institution Evaluation'!$A$56:$J$346,10,0)=TRUE,"Yes","")</f>
        <v/>
      </c>
    </row>
    <row r="173" spans="1:10" s="1" customFormat="1" ht="37.35" customHeight="1" x14ac:dyDescent="0.2">
      <c r="A173" s="80" t="str">
        <f>VLOOKUP(LEFT($A174,4),'Auto Responses'!$N$4:$O$38,2,0)&amp;""</f>
        <v xml:space="preserve"> Data</v>
      </c>
      <c r="B173" s="30"/>
      <c r="C173" s="40"/>
      <c r="D173" s="40"/>
      <c r="E173" s="151" t="s">
        <v>1099</v>
      </c>
      <c r="F173" s="40"/>
      <c r="G173" s="40"/>
      <c r="H173" s="40"/>
      <c r="I173" s="40"/>
      <c r="J173" s="40"/>
    </row>
    <row r="174" spans="1:10" ht="42.75" x14ac:dyDescent="0.2">
      <c r="A174" s="25" t="s">
        <v>347</v>
      </c>
      <c r="B174" s="24" t="str">
        <f>VLOOKUP($A174,Questions!$A$2:$W$333,2,0)</f>
        <v>Is the storage of sensitive data encrypted using security protocols/algorithms (e.g., disk encryption, at-rest, files, and within a running database)?*</v>
      </c>
      <c r="C174" s="60" t="str">
        <f>VLOOKUP($A174,'Institution Evaluation'!$A$56:$J$346,4,0)&amp;""</f>
        <v/>
      </c>
      <c r="D174" s="60" t="str">
        <f>VLOOKUP($A174,'Institution Evaluation'!$A$56:$J$346,3,0)&amp;""</f>
        <v/>
      </c>
      <c r="E174" s="211" t="str">
        <f>VLOOKUP($A174,'Institution Evaluation'!$A$56:$J$346,5,0)&amp;""</f>
        <v/>
      </c>
      <c r="F174" s="39" t="str">
        <f>VLOOKUP($A174,'Institution Evaluation'!$A$56:$J$346,6,0)&amp;""</f>
        <v>Yes</v>
      </c>
      <c r="G174" s="208" t="str">
        <f>VLOOKUP($A174,'Institution Evaluation'!$A$56:$J$346,7,0)&amp;""</f>
        <v/>
      </c>
      <c r="H174" s="60" t="str">
        <f>VLOOKUP($A174,'Institution Evaluation'!$A$56:$J$346,8,0)&amp;""</f>
        <v>Critical Importance</v>
      </c>
      <c r="I174" s="209" t="str">
        <f>VLOOKUP($A174,'Institution Evaluation'!$A$56:$J$346,9,0)&amp;""</f>
        <v/>
      </c>
      <c r="J174" s="65" t="str">
        <f>IF(VLOOKUP($A174,'Institution Evaluation'!$A$56:$J$346,10,0)=TRUE,"Yes","")</f>
        <v/>
      </c>
    </row>
    <row r="175" spans="1:10" ht="42.75" x14ac:dyDescent="0.2">
      <c r="A175" s="25" t="s">
        <v>351</v>
      </c>
      <c r="B175" s="24" t="str">
        <f>VLOOKUP($A175,Questions!$A$2:$W$333,2,0)</f>
        <v>Do all cryptographic modules in use in your solution conform to the Federal Information Processing Standards (FIPS PUB 140-2 or 140-3)?*</v>
      </c>
      <c r="C175" s="60" t="str">
        <f>VLOOKUP($A175,'Institution Evaluation'!$A$56:$J$346,4,0)&amp;""</f>
        <v/>
      </c>
      <c r="D175" s="60" t="str">
        <f>VLOOKUP($A175,'Institution Evaluation'!$A$56:$J$346,3,0)&amp;""</f>
        <v/>
      </c>
      <c r="E175" s="211" t="str">
        <f>VLOOKUP($A175,'Institution Evaluation'!$A$56:$J$346,5,0)&amp;""</f>
        <v/>
      </c>
      <c r="F175" s="39" t="str">
        <f>VLOOKUP($A175,'Institution Evaluation'!$A$56:$J$346,6,0)&amp;""</f>
        <v>Yes</v>
      </c>
      <c r="G175" s="208" t="str">
        <f>VLOOKUP($A175,'Institution Evaluation'!$A$56:$J$346,7,0)&amp;""</f>
        <v/>
      </c>
      <c r="H175" s="60" t="str">
        <f>VLOOKUP($A175,'Institution Evaluation'!$A$56:$J$346,8,0)&amp;""</f>
        <v>Critical Importance</v>
      </c>
      <c r="I175" s="209" t="str">
        <f>VLOOKUP($A175,'Institution Evaluation'!$A$56:$J$346,9,0)&amp;""</f>
        <v/>
      </c>
      <c r="J175" s="65" t="str">
        <f>IF(VLOOKUP($A175,'Institution Evaluation'!$A$56:$J$346,10,0)=TRUE,"Yes","")</f>
        <v/>
      </c>
    </row>
    <row r="176" spans="1:10" ht="28.5" x14ac:dyDescent="0.2">
      <c r="A176" s="25" t="s">
        <v>359</v>
      </c>
      <c r="B176" s="24" t="str">
        <f>VLOOKUP($A176,Questions!$A$2:$W$333,2,0)</f>
        <v>Are these rights retained even through a provider acquisition or bankruptcy event?*</v>
      </c>
      <c r="C176" s="60" t="str">
        <f>VLOOKUP($A176,'Institution Evaluation'!$A$56:$J$346,4,0)&amp;""</f>
        <v/>
      </c>
      <c r="D176" s="60" t="str">
        <f>VLOOKUP($A176,'Institution Evaluation'!$A$56:$J$346,3,0)&amp;""</f>
        <v/>
      </c>
      <c r="E176" s="211" t="str">
        <f>VLOOKUP($A176,'Institution Evaluation'!$A$56:$J$346,5,0)&amp;""</f>
        <v/>
      </c>
      <c r="F176" s="39" t="str">
        <f>VLOOKUP($A176,'Institution Evaluation'!$A$56:$J$346,6,0)&amp;""</f>
        <v>Yes</v>
      </c>
      <c r="G176" s="208" t="str">
        <f>VLOOKUP($A176,'Institution Evaluation'!$A$56:$J$346,7,0)&amp;""</f>
        <v/>
      </c>
      <c r="H176" s="60" t="str">
        <f>VLOOKUP($A176,'Institution Evaluation'!$A$56:$J$346,8,0)&amp;""</f>
        <v>Critical Importance</v>
      </c>
      <c r="I176" s="209" t="str">
        <f>VLOOKUP($A176,'Institution Evaluation'!$A$56:$J$346,9,0)&amp;""</f>
        <v/>
      </c>
      <c r="J176" s="65" t="str">
        <f>IF(VLOOKUP($A176,'Institution Evaluation'!$A$56:$J$346,10,0)=TRUE,"Yes","")</f>
        <v/>
      </c>
    </row>
    <row r="177" spans="1:10" ht="42.75" x14ac:dyDescent="0.2">
      <c r="A177" s="25" t="s">
        <v>361</v>
      </c>
      <c r="B177" s="24" t="str">
        <f>VLOOKUP($A177,Questions!$A$2:$W$333,2,0)</f>
        <v>Do backups containing the institution's data ever leave the institution's data zone either physically or via network routing?*</v>
      </c>
      <c r="C177" s="60" t="str">
        <f>VLOOKUP($A177,'Institution Evaluation'!$A$56:$J$346,4,0)&amp;""</f>
        <v/>
      </c>
      <c r="D177" s="60" t="str">
        <f>VLOOKUP($A177,'Institution Evaluation'!$A$56:$J$346,3,0)&amp;""</f>
        <v/>
      </c>
      <c r="E177" s="211" t="str">
        <f>VLOOKUP($A177,'Institution Evaluation'!$A$56:$J$346,5,0)&amp;""</f>
        <v/>
      </c>
      <c r="F177" s="39" t="str">
        <f>VLOOKUP($A177,'Institution Evaluation'!$A$56:$J$346,6,0)&amp;""</f>
        <v>No</v>
      </c>
      <c r="G177" s="208" t="str">
        <f>VLOOKUP($A177,'Institution Evaluation'!$A$56:$J$346,7,0)&amp;""</f>
        <v/>
      </c>
      <c r="H177" s="60" t="str">
        <f>VLOOKUP($A177,'Institution Evaluation'!$A$56:$J$346,8,0)&amp;""</f>
        <v>Critical Importance</v>
      </c>
      <c r="I177" s="209" t="str">
        <f>VLOOKUP($A177,'Institution Evaluation'!$A$56:$J$346,9,0)&amp;""</f>
        <v/>
      </c>
      <c r="J177" s="65" t="str">
        <f>IF(VLOOKUP($A177,'Institution Evaluation'!$A$56:$J$346,10,0)=TRUE,"Yes","")</f>
        <v/>
      </c>
    </row>
    <row r="178" spans="1:10" ht="42.75" x14ac:dyDescent="0.2">
      <c r="A178" s="25" t="s">
        <v>363</v>
      </c>
      <c r="B178" s="24" t="str">
        <f>VLOOKUP($A178,Questions!$A$2:$W$333,2,0)</f>
        <v>Is media used for long-term retention of business data and archival purposes stored in a secure, environmentally protected area?*</v>
      </c>
      <c r="C178" s="60" t="str">
        <f>VLOOKUP($A178,'Institution Evaluation'!$A$56:$J$346,4,0)&amp;""</f>
        <v/>
      </c>
      <c r="D178" s="60" t="str">
        <f>VLOOKUP($A178,'Institution Evaluation'!$A$56:$J$346,3,0)&amp;""</f>
        <v/>
      </c>
      <c r="E178" s="211" t="str">
        <f>VLOOKUP($A178,'Institution Evaluation'!$A$56:$J$346,5,0)&amp;""</f>
        <v/>
      </c>
      <c r="F178" s="39" t="str">
        <f>VLOOKUP($A178,'Institution Evaluation'!$A$56:$J$346,6,0)&amp;""</f>
        <v>Yes</v>
      </c>
      <c r="G178" s="208" t="str">
        <f>VLOOKUP($A178,'Institution Evaluation'!$A$56:$J$346,7,0)&amp;""</f>
        <v/>
      </c>
      <c r="H178" s="60" t="str">
        <f>VLOOKUP($A178,'Institution Evaluation'!$A$56:$J$346,8,0)&amp;""</f>
        <v>Critical Importance</v>
      </c>
      <c r="I178" s="209" t="str">
        <f>VLOOKUP($A178,'Institution Evaluation'!$A$56:$J$346,9,0)&amp;""</f>
        <v/>
      </c>
      <c r="J178" s="65" t="str">
        <f>IF(VLOOKUP($A178,'Institution Evaluation'!$A$56:$J$346,10,0)=TRUE,"Yes","")</f>
        <v/>
      </c>
    </row>
    <row r="179" spans="1:10" ht="42.75" x14ac:dyDescent="0.2">
      <c r="A179" s="25" t="s">
        <v>367</v>
      </c>
      <c r="B179" s="24" t="str">
        <f>VLOOKUP($A179,Questions!$A$2:$W$333,2,0)</f>
        <v>At the completion of this contract, will data be returned to the institution and/or deleted from all your systems and archives?</v>
      </c>
      <c r="C179" s="60" t="str">
        <f>VLOOKUP($A179,'Institution Evaluation'!$A$56:$J$346,4,0)&amp;""</f>
        <v/>
      </c>
      <c r="D179" s="60" t="str">
        <f>VLOOKUP($A179,'Institution Evaluation'!$A$56:$J$346,3,0)&amp;""</f>
        <v/>
      </c>
      <c r="E179" s="211" t="str">
        <f>VLOOKUP($A179,'Institution Evaluation'!$A$56:$J$346,5,0)&amp;""</f>
        <v/>
      </c>
      <c r="F179" s="39" t="str">
        <f>VLOOKUP($A179,'Institution Evaluation'!$A$56:$J$346,6,0)&amp;""</f>
        <v>Yes</v>
      </c>
      <c r="G179" s="208" t="str">
        <f>VLOOKUP($A179,'Institution Evaluation'!$A$56:$J$346,7,0)&amp;""</f>
        <v/>
      </c>
      <c r="H179" s="60" t="str">
        <f>VLOOKUP($A179,'Institution Evaluation'!$A$56:$J$346,8,0)&amp;""</f>
        <v>Standard Importance</v>
      </c>
      <c r="I179" s="209" t="str">
        <f>VLOOKUP($A179,'Institution Evaluation'!$A$56:$J$346,9,0)&amp;""</f>
        <v/>
      </c>
      <c r="J179" s="65" t="str">
        <f>IF(VLOOKUP($A179,'Institution Evaluation'!$A$56:$J$346,10,0)=TRUE,"Yes","")</f>
        <v/>
      </c>
    </row>
    <row r="180" spans="1:10" ht="28.5" x14ac:dyDescent="0.2">
      <c r="A180" s="25" t="s">
        <v>371</v>
      </c>
      <c r="B180" s="24" t="str">
        <f>VLOOKUP($A180,Questions!$A$2:$W$333,2,0)</f>
        <v>Can the institution extract a full or partial backup of data?</v>
      </c>
      <c r="C180" s="60" t="str">
        <f>VLOOKUP($A180,'Institution Evaluation'!$A$56:$J$346,4,0)&amp;""</f>
        <v/>
      </c>
      <c r="D180" s="60" t="str">
        <f>VLOOKUP($A180,'Institution Evaluation'!$A$56:$J$346,3,0)&amp;""</f>
        <v/>
      </c>
      <c r="E180" s="211" t="str">
        <f>VLOOKUP($A180,'Institution Evaluation'!$A$56:$J$346,5,0)&amp;""</f>
        <v/>
      </c>
      <c r="F180" s="39" t="str">
        <f>VLOOKUP($A180,'Institution Evaluation'!$A$56:$J$346,6,0)&amp;""</f>
        <v>Yes</v>
      </c>
      <c r="G180" s="208" t="str">
        <f>VLOOKUP($A180,'Institution Evaluation'!$A$56:$J$346,7,0)&amp;""</f>
        <v/>
      </c>
      <c r="H180" s="60" t="str">
        <f>VLOOKUP($A180,'Institution Evaluation'!$A$56:$J$346,8,0)&amp;""</f>
        <v>Standard Importance</v>
      </c>
      <c r="I180" s="209" t="str">
        <f>VLOOKUP($A180,'Institution Evaluation'!$A$56:$J$346,9,0)&amp;""</f>
        <v/>
      </c>
      <c r="J180" s="65" t="str">
        <f>IF(VLOOKUP($A180,'Institution Evaluation'!$A$56:$J$346,10,0)=TRUE,"Yes","")</f>
        <v/>
      </c>
    </row>
    <row r="181" spans="1:10" ht="42.75" x14ac:dyDescent="0.2">
      <c r="A181" s="25" t="s">
        <v>375</v>
      </c>
      <c r="B181" s="24" t="str">
        <f>VLOOKUP($A181,Questions!$A$2:$W$333,2,0)</f>
        <v>Do current backups include all operating system software, utilities, security software, application software, and data files necessary for recovery?</v>
      </c>
      <c r="C181" s="60" t="str">
        <f>VLOOKUP($A181,'Institution Evaluation'!$A$56:$J$346,4,0)&amp;""</f>
        <v/>
      </c>
      <c r="D181" s="60" t="str">
        <f>VLOOKUP($A181,'Institution Evaluation'!$A$56:$J$346,3,0)&amp;""</f>
        <v/>
      </c>
      <c r="E181" s="211" t="str">
        <f>VLOOKUP($A181,'Institution Evaluation'!$A$56:$J$346,5,0)&amp;""</f>
        <v/>
      </c>
      <c r="F181" s="39" t="str">
        <f>VLOOKUP($A181,'Institution Evaluation'!$A$56:$J$346,6,0)&amp;""</f>
        <v>Yes</v>
      </c>
      <c r="G181" s="208" t="str">
        <f>VLOOKUP($A181,'Institution Evaluation'!$A$56:$J$346,7,0)&amp;""</f>
        <v/>
      </c>
      <c r="H181" s="60" t="str">
        <f>VLOOKUP($A181,'Institution Evaluation'!$A$56:$J$346,8,0)&amp;""</f>
        <v>Standard Importance</v>
      </c>
      <c r="I181" s="209" t="str">
        <f>VLOOKUP($A181,'Institution Evaluation'!$A$56:$J$346,9,0)&amp;""</f>
        <v/>
      </c>
      <c r="J181" s="65" t="str">
        <f>IF(VLOOKUP($A181,'Institution Evaluation'!$A$56:$J$346,10,0)=TRUE,"Yes","")</f>
        <v/>
      </c>
    </row>
    <row r="182" spans="1:10" ht="28.5" x14ac:dyDescent="0.2">
      <c r="A182" s="25" t="s">
        <v>379</v>
      </c>
      <c r="B182" s="24" t="str">
        <f>VLOOKUP($A182,Questions!$A$2:$W$333,2,0)</f>
        <v>Are you performing off-site backups (i.e., digitally moved off site)?</v>
      </c>
      <c r="C182" s="60" t="str">
        <f>VLOOKUP($A182,'Institution Evaluation'!$A$56:$J$346,4,0)&amp;""</f>
        <v/>
      </c>
      <c r="D182" s="60" t="str">
        <f>VLOOKUP($A182,'Institution Evaluation'!$A$56:$J$346,3,0)&amp;""</f>
        <v/>
      </c>
      <c r="E182" s="211" t="str">
        <f>VLOOKUP($A182,'Institution Evaluation'!$A$56:$J$346,5,0)&amp;""</f>
        <v/>
      </c>
      <c r="F182" s="39" t="str">
        <f>VLOOKUP($A182,'Institution Evaluation'!$A$56:$J$346,6,0)&amp;""</f>
        <v>Yes</v>
      </c>
      <c r="G182" s="208" t="str">
        <f>VLOOKUP($A182,'Institution Evaluation'!$A$56:$J$346,7,0)&amp;""</f>
        <v/>
      </c>
      <c r="H182" s="60" t="str">
        <f>VLOOKUP($A182,'Institution Evaluation'!$A$56:$J$346,8,0)&amp;""</f>
        <v>Standard Importance</v>
      </c>
      <c r="I182" s="209" t="str">
        <f>VLOOKUP($A182,'Institution Evaluation'!$A$56:$J$346,9,0)&amp;""</f>
        <v/>
      </c>
      <c r="J182" s="65" t="str">
        <f>IF(VLOOKUP($A182,'Institution Evaluation'!$A$56:$J$346,10,0)=TRUE,"Yes","")</f>
        <v/>
      </c>
    </row>
    <row r="183" spans="1:10" ht="28.5" x14ac:dyDescent="0.2">
      <c r="A183" s="25" t="s">
        <v>385</v>
      </c>
      <c r="B183" s="24" t="str">
        <f>VLOOKUP($A183,Questions!$A$2:$W$333,2,0)</f>
        <v>Are physical backups taken off-site (i.e., physically moved off site)?</v>
      </c>
      <c r="C183" s="60" t="str">
        <f>VLOOKUP($A183,'Institution Evaluation'!$A$56:$J$346,4,0)&amp;""</f>
        <v/>
      </c>
      <c r="D183" s="60" t="str">
        <f>VLOOKUP($A183,'Institution Evaluation'!$A$56:$J$346,3,0)&amp;""</f>
        <v/>
      </c>
      <c r="E183" s="211" t="str">
        <f>VLOOKUP($A183,'Institution Evaluation'!$A$56:$J$346,5,0)&amp;""</f>
        <v/>
      </c>
      <c r="F183" s="39" t="str">
        <f>VLOOKUP($A183,'Institution Evaluation'!$A$56:$J$346,6,0)&amp;""</f>
        <v>Yes</v>
      </c>
      <c r="G183" s="208" t="str">
        <f>VLOOKUP($A183,'Institution Evaluation'!$A$56:$J$346,7,0)&amp;""</f>
        <v/>
      </c>
      <c r="H183" s="60" t="str">
        <f>VLOOKUP($A183,'Institution Evaluation'!$A$56:$J$346,8,0)&amp;""</f>
        <v>Standard Importance</v>
      </c>
      <c r="I183" s="209" t="str">
        <f>VLOOKUP($A183,'Institution Evaluation'!$A$56:$J$346,9,0)&amp;""</f>
        <v/>
      </c>
      <c r="J183" s="65" t="str">
        <f>IF(VLOOKUP($A183,'Institution Evaluation'!$A$56:$J$346,10,0)=TRUE,"Yes","")</f>
        <v/>
      </c>
    </row>
    <row r="184" spans="1:10" ht="15" x14ac:dyDescent="0.2">
      <c r="A184" s="25" t="s">
        <v>390</v>
      </c>
      <c r="B184" s="24" t="str">
        <f>VLOOKUP($A184,Questions!$A$2:$W$333,2,0)</f>
        <v>Are data backups encrypted?</v>
      </c>
      <c r="C184" s="60" t="str">
        <f>VLOOKUP($A184,'Institution Evaluation'!$A$56:$J$346,4,0)&amp;""</f>
        <v/>
      </c>
      <c r="D184" s="60" t="str">
        <f>VLOOKUP($A184,'Institution Evaluation'!$A$56:$J$346,3,0)&amp;""</f>
        <v/>
      </c>
      <c r="E184" s="211" t="str">
        <f>VLOOKUP($A184,'Institution Evaluation'!$A$56:$J$346,5,0)&amp;""</f>
        <v/>
      </c>
      <c r="F184" s="39" t="str">
        <f>VLOOKUP($A184,'Institution Evaluation'!$A$56:$J$346,6,0)&amp;""</f>
        <v>Yes</v>
      </c>
      <c r="G184" s="208" t="str">
        <f>VLOOKUP($A184,'Institution Evaluation'!$A$56:$J$346,7,0)&amp;""</f>
        <v/>
      </c>
      <c r="H184" s="60" t="str">
        <f>VLOOKUP($A184,'Institution Evaluation'!$A$56:$J$346,8,0)&amp;""</f>
        <v>Minor Importance</v>
      </c>
      <c r="I184" s="209" t="str">
        <f>VLOOKUP($A184,'Institution Evaluation'!$A$56:$J$346,9,0)&amp;""</f>
        <v/>
      </c>
      <c r="J184" s="65" t="str">
        <f>IF(VLOOKUP($A184,'Institution Evaluation'!$A$56:$J$346,10,0)=TRUE,"Yes","")</f>
        <v/>
      </c>
    </row>
    <row r="185" spans="1:10" ht="71.25" x14ac:dyDescent="0.2">
      <c r="A185" s="25" t="s">
        <v>391</v>
      </c>
      <c r="B185" s="24" t="str">
        <f>VLOOKUP($A185,Questions!$A$2:$W$333,2,0)</f>
        <v>Do you have a media handling process that is documented and currently implemented that meets established business needs and regulatory requirements, including end-of-life, repurposing, and data-sanitization procedures?</v>
      </c>
      <c r="C185" s="60" t="str">
        <f>VLOOKUP($A185,'Institution Evaluation'!$A$56:$J$346,4,0)&amp;""</f>
        <v/>
      </c>
      <c r="D185" s="60" t="str">
        <f>VLOOKUP($A185,'Institution Evaluation'!$A$56:$J$346,3,0)&amp;""</f>
        <v/>
      </c>
      <c r="E185" s="211" t="str">
        <f>VLOOKUP($A185,'Institution Evaluation'!$A$56:$J$346,5,0)&amp;""</f>
        <v/>
      </c>
      <c r="F185" s="39" t="str">
        <f>VLOOKUP($A185,'Institution Evaluation'!$A$56:$J$346,6,0)&amp;""</f>
        <v>Yes</v>
      </c>
      <c r="G185" s="208" t="str">
        <f>VLOOKUP($A185,'Institution Evaluation'!$A$56:$J$346,7,0)&amp;""</f>
        <v/>
      </c>
      <c r="H185" s="60" t="str">
        <f>VLOOKUP($A185,'Institution Evaluation'!$A$56:$J$346,8,0)&amp;""</f>
        <v>Standard Importance</v>
      </c>
      <c r="I185" s="209" t="str">
        <f>VLOOKUP($A185,'Institution Evaluation'!$A$56:$J$346,9,0)&amp;""</f>
        <v/>
      </c>
      <c r="J185" s="65" t="str">
        <f>IF(VLOOKUP($A185,'Institution Evaluation'!$A$56:$J$346,10,0)=TRUE,"Yes","")</f>
        <v/>
      </c>
    </row>
    <row r="186" spans="1:10" ht="42.75" x14ac:dyDescent="0.2">
      <c r="A186" s="25" t="s">
        <v>397</v>
      </c>
      <c r="B186" s="24" t="str">
        <f>VLOOKUP($A186,Questions!$A$2:$W$333,2,0)</f>
        <v>Does your staff (or third party) have access to institutional data (e.g., financial, PHI, or other sensitive information) through any means?</v>
      </c>
      <c r="C186" s="60" t="str">
        <f>VLOOKUP($A186,'Institution Evaluation'!$A$56:$J$346,4,0)&amp;""</f>
        <v/>
      </c>
      <c r="D186" s="60" t="str">
        <f>VLOOKUP($A186,'Institution Evaluation'!$A$56:$J$346,3,0)&amp;""</f>
        <v/>
      </c>
      <c r="E186" s="211" t="str">
        <f>VLOOKUP($A186,'Institution Evaluation'!$A$56:$J$346,5,0)&amp;""</f>
        <v/>
      </c>
      <c r="F186" s="39" t="str">
        <f>VLOOKUP($A186,'Institution Evaluation'!$A$56:$J$346,6,0)&amp;""</f>
        <v>Yes</v>
      </c>
      <c r="G186" s="208" t="str">
        <f>VLOOKUP($A186,'Institution Evaluation'!$A$56:$J$346,7,0)&amp;""</f>
        <v/>
      </c>
      <c r="H186" s="60" t="str">
        <f>VLOOKUP($A186,'Institution Evaluation'!$A$56:$J$346,8,0)&amp;""</f>
        <v>Standard Importance</v>
      </c>
      <c r="I186" s="209" t="str">
        <f>VLOOKUP($A186,'Institution Evaluation'!$A$56:$J$346,9,0)&amp;""</f>
        <v/>
      </c>
      <c r="J186" s="65" t="str">
        <f>IF(VLOOKUP($A186,'Institution Evaluation'!$A$56:$J$346,10,0)=TRUE,"Yes","")</f>
        <v/>
      </c>
    </row>
    <row r="187" spans="1:10" ht="42.75" x14ac:dyDescent="0.2">
      <c r="A187" s="25" t="s">
        <v>416</v>
      </c>
      <c r="B187" s="24" t="str">
        <f>VLOOKUP($A187,Questions!$A$2:$W$333,2,0)</f>
        <v>Are involatile backup copies made according to predefined schedules and securely stored and protected?</v>
      </c>
      <c r="C187" s="60" t="str">
        <f>VLOOKUP($A187,'Institution Evaluation'!$A$56:$J$346,4,0)&amp;""</f>
        <v/>
      </c>
      <c r="D187" s="60" t="str">
        <f>VLOOKUP($A187,'Institution Evaluation'!$A$56:$J$346,3,0)&amp;""</f>
        <v/>
      </c>
      <c r="E187" s="211" t="str">
        <f>VLOOKUP($A187,'Institution Evaluation'!$A$56:$J$346,5,0)&amp;""</f>
        <v/>
      </c>
      <c r="F187" s="39" t="str">
        <f>VLOOKUP($A187,'Institution Evaluation'!$A$56:$J$346,6,0)&amp;""</f>
        <v>Yes</v>
      </c>
      <c r="G187" s="208" t="str">
        <f>VLOOKUP($A187,'Institution Evaluation'!$A$56:$J$346,7,0)&amp;""</f>
        <v/>
      </c>
      <c r="H187" s="60" t="str">
        <f>VLOOKUP($A187,'Institution Evaluation'!$A$56:$J$346,8,0)&amp;""</f>
        <v>Minor Importance</v>
      </c>
      <c r="I187" s="209" t="str">
        <f>VLOOKUP($A187,'Institution Evaluation'!$A$56:$J$346,9,0)&amp;""</f>
        <v/>
      </c>
      <c r="J187" s="65" t="str">
        <f>IF(VLOOKUP($A187,'Institution Evaluation'!$A$56:$J$346,10,0)=TRUE,"Yes","")</f>
        <v/>
      </c>
    </row>
    <row r="188" spans="1:10" ht="97.5" customHeight="1" x14ac:dyDescent="0.2">
      <c r="A188" s="25" t="s">
        <v>420</v>
      </c>
      <c r="B188" s="24" t="str">
        <f>VLOOKUP($A188,Questions!$A$2:$W$333,2,0)</f>
        <v>Do you have a cryptographic key management process (generation, exchange, storage, safeguards, use, vetting, and replacement) that is documented and currently implemented, for all system components (e.g., database, system, web, etc.)?</v>
      </c>
      <c r="C188" s="60" t="str">
        <f>VLOOKUP($A188,'Institution Evaluation'!$A$56:$J$346,4,0)&amp;""</f>
        <v/>
      </c>
      <c r="D188" s="60" t="str">
        <f>VLOOKUP($A188,'Institution Evaluation'!$A$56:$J$346,3,0)&amp;""</f>
        <v/>
      </c>
      <c r="E188" s="211" t="str">
        <f>VLOOKUP($A188,'Institution Evaluation'!$A$56:$J$346,5,0)&amp;""</f>
        <v/>
      </c>
      <c r="F188" s="39" t="str">
        <f>VLOOKUP($A188,'Institution Evaluation'!$A$56:$J$346,6,0)&amp;""</f>
        <v>Yes</v>
      </c>
      <c r="G188" s="208" t="str">
        <f>VLOOKUP($A188,'Institution Evaluation'!$A$56:$J$346,7,0)&amp;""</f>
        <v/>
      </c>
      <c r="H188" s="60" t="str">
        <f>VLOOKUP($A188,'Institution Evaluation'!$A$56:$J$346,8,0)&amp;""</f>
        <v>Minor Importance</v>
      </c>
      <c r="I188" s="209" t="str">
        <f>VLOOKUP($A188,'Institution Evaluation'!$A$56:$J$346,9,0)&amp;""</f>
        <v/>
      </c>
      <c r="J188" s="65" t="str">
        <f>IF(VLOOKUP($A188,'Institution Evaluation'!$A$56:$J$346,10,0)=TRUE,"Yes","")</f>
        <v/>
      </c>
    </row>
    <row r="189" spans="1:10" s="1" customFormat="1" ht="37.35" customHeight="1" x14ac:dyDescent="0.2">
      <c r="A189" s="80" t="str">
        <f>VLOOKUP(LEFT($A190,4),'Auto Responses'!$N$4:$O$38,2,0)&amp;""</f>
        <v xml:space="preserve"> Datacenter</v>
      </c>
      <c r="B189" s="30"/>
      <c r="C189" s="40"/>
      <c r="D189" s="40"/>
      <c r="E189" s="151" t="s">
        <v>1099</v>
      </c>
      <c r="F189" s="40"/>
      <c r="G189" s="40"/>
      <c r="H189" s="40"/>
      <c r="I189" s="40"/>
      <c r="J189" s="40"/>
    </row>
    <row r="190" spans="1:10" ht="22.5" customHeight="1" x14ac:dyDescent="0.2">
      <c r="A190" s="25" t="s">
        <v>425</v>
      </c>
      <c r="B190" s="24" t="str">
        <f>VLOOKUP($A190,Questions!$A$2:$W$333,2,0)</f>
        <v>Select your hosting option.</v>
      </c>
      <c r="C190" s="60" t="str">
        <f>VLOOKUP($A190,'Institution Evaluation'!$A$56:$J$346,4,0)&amp;""</f>
        <v/>
      </c>
      <c r="D190" s="60" t="str">
        <f>VLOOKUP($A190,'Institution Evaluation'!$A$56:$J$346,3,0)&amp;""</f>
        <v/>
      </c>
      <c r="E190" s="211" t="str">
        <f>VLOOKUP($A190,'Institution Evaluation'!$A$56:$J$346,5,0)&amp;""</f>
        <v/>
      </c>
      <c r="F190" s="39" t="str">
        <f>VLOOKUP($A190,'Institution Evaluation'!$A$56:$J$346,6,0)&amp;""</f>
        <v>Yes</v>
      </c>
      <c r="G190" s="208" t="str">
        <f>VLOOKUP($A190,'Institution Evaluation'!$A$56:$J$346,7,0)&amp;""</f>
        <v/>
      </c>
      <c r="H190" s="60" t="str">
        <f>VLOOKUP($A190,'Institution Evaluation'!$A$56:$J$346,8,0)&amp;""</f>
        <v/>
      </c>
      <c r="I190" s="209" t="str">
        <f>VLOOKUP($A190,'Institution Evaluation'!$A$56:$J$346,9,0)&amp;""</f>
        <v/>
      </c>
      <c r="J190" s="65" t="str">
        <f>IF(VLOOKUP($A190,'Institution Evaluation'!$A$56:$J$346,10,0)=TRUE,"Yes","")</f>
        <v/>
      </c>
    </row>
    <row r="191" spans="1:10" ht="31.5" customHeight="1" x14ac:dyDescent="0.2">
      <c r="A191" s="25" t="s">
        <v>432</v>
      </c>
      <c r="B191" s="24" t="str">
        <f>VLOOKUP($A191,Questions!$A$2:$W$333,2,0)</f>
        <v>Are you generally able to accommodate storing each institution's data within its geographic region?</v>
      </c>
      <c r="C191" s="60" t="str">
        <f>VLOOKUP($A191,'Institution Evaluation'!$A$56:$J$346,4,0)&amp;""</f>
        <v/>
      </c>
      <c r="D191" s="60" t="str">
        <f>VLOOKUP($A191,'Institution Evaluation'!$A$56:$J$346,3,0)&amp;""</f>
        <v/>
      </c>
      <c r="E191" s="211" t="str">
        <f>VLOOKUP($A191,'Institution Evaluation'!$A$56:$J$346,5,0)&amp;""</f>
        <v/>
      </c>
      <c r="F191" s="39" t="str">
        <f>VLOOKUP($A191,'Institution Evaluation'!$A$56:$J$346,6,0)&amp;""</f>
        <v>Yes</v>
      </c>
      <c r="G191" s="208" t="str">
        <f>VLOOKUP($A191,'Institution Evaluation'!$A$56:$J$346,7,0)&amp;""</f>
        <v/>
      </c>
      <c r="H191" s="60" t="str">
        <f>VLOOKUP($A191,'Institution Evaluation'!$A$56:$J$346,8,0)&amp;""</f>
        <v>Standard Importance</v>
      </c>
      <c r="I191" s="209" t="str">
        <f>VLOOKUP($A191,'Institution Evaluation'!$A$56:$J$346,9,0)&amp;""</f>
        <v/>
      </c>
      <c r="J191" s="65" t="str">
        <f>IF(VLOOKUP($A191,'Institution Evaluation'!$A$56:$J$346,10,0)=TRUE,"Yes","")</f>
        <v/>
      </c>
    </row>
    <row r="192" spans="1:10" s="1" customFormat="1" ht="37.35" customHeight="1" x14ac:dyDescent="0.2">
      <c r="A192" s="80" t="str">
        <f>VLOOKUP(LEFT($A193,4),'Auto Responses'!$N$4:$O$38,2,0)&amp;""</f>
        <v xml:space="preserve"> Firewalls, IDS, IPS, and Networking</v>
      </c>
      <c r="B192" s="30"/>
      <c r="C192" s="40"/>
      <c r="D192" s="40"/>
      <c r="E192" s="151" t="s">
        <v>1099</v>
      </c>
      <c r="F192" s="40"/>
      <c r="G192" s="40"/>
      <c r="H192" s="40"/>
      <c r="I192" s="40"/>
      <c r="J192" s="40"/>
    </row>
    <row r="193" spans="1:10" ht="28.5" x14ac:dyDescent="0.2">
      <c r="A193" s="25" t="s">
        <v>480</v>
      </c>
      <c r="B193" s="24" t="str">
        <f>VLOOKUP($A193,Questions!$A$2:$W$333,2,0)</f>
        <v>Are you utilizing a stateful packet inspection (SPI) firewall?*</v>
      </c>
      <c r="C193" s="60" t="str">
        <f>VLOOKUP($A193,'Institution Evaluation'!$A$56:$J$346,4,0)&amp;""</f>
        <v/>
      </c>
      <c r="D193" s="60" t="str">
        <f>VLOOKUP($A193,'Institution Evaluation'!$A$56:$J$346,3,0)&amp;""</f>
        <v/>
      </c>
      <c r="E193" s="211" t="str">
        <f>VLOOKUP($A193,'Institution Evaluation'!$A$56:$J$346,5,0)&amp;""</f>
        <v/>
      </c>
      <c r="F193" s="39" t="str">
        <f>VLOOKUP($A193,'Institution Evaluation'!$A$56:$J$346,6,0)&amp;""</f>
        <v>Yes</v>
      </c>
      <c r="G193" s="208" t="str">
        <f>VLOOKUP($A193,'Institution Evaluation'!$A$56:$J$346,7,0)&amp;""</f>
        <v/>
      </c>
      <c r="H193" s="60" t="str">
        <f>VLOOKUP($A193,'Institution Evaluation'!$A$56:$J$346,8,0)&amp;""</f>
        <v>Critical Importance</v>
      </c>
      <c r="I193" s="209" t="str">
        <f>VLOOKUP($A193,'Institution Evaluation'!$A$56:$J$346,9,0)&amp;""</f>
        <v/>
      </c>
      <c r="J193" s="65" t="str">
        <f>IF(VLOOKUP($A193,'Institution Evaluation'!$A$56:$J$346,10,0)=TRUE,"Yes","")</f>
        <v/>
      </c>
    </row>
    <row r="194" spans="1:10" ht="28.5" x14ac:dyDescent="0.2">
      <c r="A194" s="25" t="s">
        <v>483</v>
      </c>
      <c r="B194" s="24" t="str">
        <f>VLOOKUP($A194,Questions!$A$2:$W$333,2,0)</f>
        <v>Do you have a documented policy for firewall change requests?*</v>
      </c>
      <c r="C194" s="60" t="str">
        <f>VLOOKUP($A194,'Institution Evaluation'!$A$56:$J$346,4,0)&amp;""</f>
        <v/>
      </c>
      <c r="D194" s="60" t="str">
        <f>VLOOKUP($A194,'Institution Evaluation'!$A$56:$J$346,3,0)&amp;""</f>
        <v/>
      </c>
      <c r="E194" s="211" t="str">
        <f>VLOOKUP($A194,'Institution Evaluation'!$A$56:$J$346,5,0)&amp;""</f>
        <v/>
      </c>
      <c r="F194" s="39" t="str">
        <f>VLOOKUP($A194,'Institution Evaluation'!$A$56:$J$346,6,0)&amp;""</f>
        <v>Yes</v>
      </c>
      <c r="G194" s="208" t="str">
        <f>VLOOKUP($A194,'Institution Evaluation'!$A$56:$J$346,7,0)&amp;""</f>
        <v/>
      </c>
      <c r="H194" s="60" t="str">
        <f>VLOOKUP($A194,'Institution Evaluation'!$A$56:$J$346,8,0)&amp;""</f>
        <v>Critical Importance</v>
      </c>
      <c r="I194" s="209" t="str">
        <f>VLOOKUP($A194,'Institution Evaluation'!$A$56:$J$346,9,0)&amp;""</f>
        <v/>
      </c>
      <c r="J194" s="65" t="str">
        <f>IF(VLOOKUP($A194,'Institution Evaluation'!$A$56:$J$346,10,0)=TRUE,"Yes","")</f>
        <v/>
      </c>
    </row>
    <row r="195" spans="1:10" ht="28.5" x14ac:dyDescent="0.2">
      <c r="A195" s="25" t="s">
        <v>488</v>
      </c>
      <c r="B195" s="24" t="str">
        <f>VLOOKUP($A195,Questions!$A$2:$W$333,2,0)</f>
        <v>Have you implemented an intrusion detection system (network-based)?*</v>
      </c>
      <c r="C195" s="60" t="str">
        <f>VLOOKUP($A195,'Institution Evaluation'!$A$56:$J$346,4,0)&amp;""</f>
        <v/>
      </c>
      <c r="D195" s="60" t="str">
        <f>VLOOKUP($A195,'Institution Evaluation'!$A$56:$J$346,3,0)&amp;""</f>
        <v/>
      </c>
      <c r="E195" s="211" t="str">
        <f>VLOOKUP($A195,'Institution Evaluation'!$A$56:$J$346,5,0)&amp;""</f>
        <v/>
      </c>
      <c r="F195" s="39" t="str">
        <f>VLOOKUP($A195,'Institution Evaluation'!$A$56:$J$346,6,0)&amp;""</f>
        <v>Yes</v>
      </c>
      <c r="G195" s="208" t="str">
        <f>VLOOKUP($A195,'Institution Evaluation'!$A$56:$J$346,7,0)&amp;""</f>
        <v/>
      </c>
      <c r="H195" s="60" t="str">
        <f>VLOOKUP($A195,'Institution Evaluation'!$A$56:$J$346,8,0)&amp;""</f>
        <v>Critical Importance</v>
      </c>
      <c r="I195" s="209" t="str">
        <f>VLOOKUP($A195,'Institution Evaluation'!$A$56:$J$346,9,0)&amp;""</f>
        <v/>
      </c>
      <c r="J195" s="65" t="str">
        <f>IF(VLOOKUP($A195,'Institution Evaluation'!$A$56:$J$346,10,0)=TRUE,"Yes","")</f>
        <v/>
      </c>
    </row>
    <row r="196" spans="1:10" ht="15" x14ac:dyDescent="0.2">
      <c r="A196" s="25" t="s">
        <v>493</v>
      </c>
      <c r="B196" s="24" t="str">
        <f>VLOOKUP($A196,Questions!$A$2:$W$333,2,0)</f>
        <v>Do you employ host-based intrusion detection?*</v>
      </c>
      <c r="C196" s="60" t="str">
        <f>VLOOKUP($A196,'Institution Evaluation'!$A$56:$J$346,4,0)&amp;""</f>
        <v/>
      </c>
      <c r="D196" s="60" t="str">
        <f>VLOOKUP($A196,'Institution Evaluation'!$A$56:$J$346,3,0)&amp;""</f>
        <v/>
      </c>
      <c r="E196" s="211" t="str">
        <f>VLOOKUP($A196,'Institution Evaluation'!$A$56:$J$346,5,0)&amp;""</f>
        <v/>
      </c>
      <c r="F196" s="39" t="str">
        <f>VLOOKUP($A196,'Institution Evaluation'!$A$56:$J$346,6,0)&amp;""</f>
        <v>Yes</v>
      </c>
      <c r="G196" s="208" t="str">
        <f>VLOOKUP($A196,'Institution Evaluation'!$A$56:$J$346,7,0)&amp;""</f>
        <v/>
      </c>
      <c r="H196" s="60" t="str">
        <f>VLOOKUP($A196,'Institution Evaluation'!$A$56:$J$346,8,0)&amp;""</f>
        <v>Critical Importance</v>
      </c>
      <c r="I196" s="209" t="str">
        <f>VLOOKUP($A196,'Institution Evaluation'!$A$56:$J$346,9,0)&amp;""</f>
        <v/>
      </c>
      <c r="J196" s="65" t="str">
        <f>IF(VLOOKUP($A196,'Institution Evaluation'!$A$56:$J$346,10,0)=TRUE,"Yes","")</f>
        <v/>
      </c>
    </row>
    <row r="197" spans="1:10" ht="28.5" x14ac:dyDescent="0.2">
      <c r="A197" s="25" t="s">
        <v>496</v>
      </c>
      <c r="B197" s="24" t="str">
        <f>VLOOKUP($A197,Questions!$A$2:$W$333,2,0)</f>
        <v>Are audit logs available for all changes to the network, firewall, IDS, and IPS systems?*</v>
      </c>
      <c r="C197" s="60" t="str">
        <f>VLOOKUP($A197,'Institution Evaluation'!$A$56:$J$346,4,0)&amp;""</f>
        <v/>
      </c>
      <c r="D197" s="60" t="str">
        <f>VLOOKUP($A197,'Institution Evaluation'!$A$56:$J$346,3,0)&amp;""</f>
        <v/>
      </c>
      <c r="E197" s="211" t="str">
        <f>VLOOKUP($A197,'Institution Evaluation'!$A$56:$J$346,5,0)&amp;""</f>
        <v/>
      </c>
      <c r="F197" s="39" t="str">
        <f>VLOOKUP($A197,'Institution Evaluation'!$A$56:$J$346,6,0)&amp;""</f>
        <v>Yes</v>
      </c>
      <c r="G197" s="208" t="str">
        <f>VLOOKUP($A197,'Institution Evaluation'!$A$56:$J$346,7,0)&amp;""</f>
        <v/>
      </c>
      <c r="H197" s="60" t="str">
        <f>VLOOKUP($A197,'Institution Evaluation'!$A$56:$J$346,8,0)&amp;""</f>
        <v>Critical Importance</v>
      </c>
      <c r="I197" s="209" t="str">
        <f>VLOOKUP($A197,'Institution Evaluation'!$A$56:$J$346,9,0)&amp;""</f>
        <v/>
      </c>
      <c r="J197" s="65" t="str">
        <f>IF(VLOOKUP($A197,'Institution Evaluation'!$A$56:$J$346,10,0)=TRUE,"Yes","")</f>
        <v/>
      </c>
    </row>
    <row r="198" spans="1:10" ht="28.5" x14ac:dyDescent="0.2">
      <c r="A198" s="25" t="s">
        <v>508</v>
      </c>
      <c r="B198" s="24" t="str">
        <f>VLOOKUP($A198,Questions!$A$2:$W$333,2,0)</f>
        <v>Are you employing any next-generation persistent threat (NGPT) monitoring?</v>
      </c>
      <c r="C198" s="60" t="str">
        <f>VLOOKUP($A198,'Institution Evaluation'!$A$56:$J$346,4,0)&amp;""</f>
        <v/>
      </c>
      <c r="D198" s="60" t="str">
        <f>VLOOKUP($A198,'Institution Evaluation'!$A$56:$J$346,3,0)&amp;""</f>
        <v/>
      </c>
      <c r="E198" s="211" t="str">
        <f>VLOOKUP($A198,'Institution Evaluation'!$A$56:$J$346,5,0)&amp;""</f>
        <v/>
      </c>
      <c r="F198" s="39" t="str">
        <f>VLOOKUP($A198,'Institution Evaluation'!$A$56:$J$346,6,0)&amp;""</f>
        <v>Yes</v>
      </c>
      <c r="G198" s="208" t="str">
        <f>VLOOKUP($A198,'Institution Evaluation'!$A$56:$J$346,7,0)&amp;""</f>
        <v/>
      </c>
      <c r="H198" s="60" t="str">
        <f>VLOOKUP($A198,'Institution Evaluation'!$A$56:$J$346,8,0)&amp;""</f>
        <v>Standard Importance</v>
      </c>
      <c r="I198" s="209" t="str">
        <f>VLOOKUP($A198,'Institution Evaluation'!$A$56:$J$346,9,0)&amp;""</f>
        <v/>
      </c>
      <c r="J198" s="65" t="str">
        <f>IF(VLOOKUP($A198,'Institution Evaluation'!$A$56:$J$346,10,0)=TRUE,"Yes","")</f>
        <v/>
      </c>
    </row>
    <row r="199" spans="1:10" s="1" customFormat="1" ht="37.35" customHeight="1" x14ac:dyDescent="0.2">
      <c r="A199" s="80" t="str">
        <f>VLOOKUP(LEFT($A200,4),'Auto Responses'!$N$4:$O$38,2,0)&amp;""</f>
        <v xml:space="preserve"> Policies, Processes, and Procedures</v>
      </c>
      <c r="B199" s="30"/>
      <c r="C199" s="40"/>
      <c r="D199" s="40"/>
      <c r="E199" s="151" t="s">
        <v>1099</v>
      </c>
      <c r="F199" s="40"/>
      <c r="G199" s="40"/>
      <c r="H199" s="40"/>
      <c r="I199" s="40"/>
      <c r="J199" s="40"/>
    </row>
    <row r="200" spans="1:10" ht="28.5" x14ac:dyDescent="0.2">
      <c r="A200" s="25" t="s">
        <v>524</v>
      </c>
      <c r="B200" s="24" t="str">
        <f>VLOOKUP($A200,Questions!$A$2:$W$333,2,0)</f>
        <v>Is your company subject to the institution's geographic region's laws and regulations?*</v>
      </c>
      <c r="C200" s="60" t="str">
        <f>VLOOKUP($A200,'Institution Evaluation'!$A$56:$J$346,4,0)&amp;""</f>
        <v/>
      </c>
      <c r="D200" s="60" t="str">
        <f>VLOOKUP($A200,'Institution Evaluation'!$A$56:$J$346,3,0)&amp;""</f>
        <v/>
      </c>
      <c r="E200" s="211" t="str">
        <f>VLOOKUP($A200,'Institution Evaluation'!$A$56:$J$346,5,0)&amp;""</f>
        <v/>
      </c>
      <c r="F200" s="39" t="str">
        <f>VLOOKUP($A200,'Institution Evaluation'!$A$56:$J$346,6,0)&amp;""</f>
        <v>Yes</v>
      </c>
      <c r="G200" s="208" t="str">
        <f>VLOOKUP($A200,'Institution Evaluation'!$A$56:$J$346,7,0)&amp;""</f>
        <v/>
      </c>
      <c r="H200" s="60" t="str">
        <f>VLOOKUP($A200,'Institution Evaluation'!$A$56:$J$346,8,0)&amp;""</f>
        <v>Critical Importance</v>
      </c>
      <c r="I200" s="209" t="str">
        <f>VLOOKUP($A200,'Institution Evaluation'!$A$56:$J$346,9,0)&amp;""</f>
        <v/>
      </c>
      <c r="J200" s="65" t="str">
        <f>IF(VLOOKUP($A200,'Institution Evaluation'!$A$56:$J$346,10,0)=TRUE,"Yes","")</f>
        <v/>
      </c>
    </row>
    <row r="201" spans="1:10" ht="28.5" x14ac:dyDescent="0.2">
      <c r="A201" s="25" t="s">
        <v>528</v>
      </c>
      <c r="B201" s="24" t="str">
        <f>VLOOKUP($A201,Questions!$A$2:$W$333,2,0)</f>
        <v>Can you accommodate encryption requirements using open standards?</v>
      </c>
      <c r="C201" s="60" t="str">
        <f>VLOOKUP($A201,'Institution Evaluation'!$A$56:$J$346,4,0)&amp;""</f>
        <v/>
      </c>
      <c r="D201" s="60" t="str">
        <f>VLOOKUP($A201,'Institution Evaluation'!$A$56:$J$346,3,0)&amp;""</f>
        <v/>
      </c>
      <c r="E201" s="211" t="str">
        <f>VLOOKUP($A201,'Institution Evaluation'!$A$56:$J$346,5,0)&amp;""</f>
        <v/>
      </c>
      <c r="F201" s="39" t="str">
        <f>VLOOKUP($A201,'Institution Evaluation'!$A$56:$J$346,6,0)&amp;""</f>
        <v>Yes</v>
      </c>
      <c r="G201" s="208" t="str">
        <f>VLOOKUP($A201,'Institution Evaluation'!$A$56:$J$346,7,0)&amp;""</f>
        <v/>
      </c>
      <c r="H201" s="60" t="str">
        <f>VLOOKUP($A201,'Institution Evaluation'!$A$56:$J$346,8,0)&amp;""</f>
        <v>Standard Importance</v>
      </c>
      <c r="I201" s="209" t="str">
        <f>VLOOKUP($A201,'Institution Evaluation'!$A$56:$J$346,9,0)&amp;""</f>
        <v/>
      </c>
      <c r="J201" s="65" t="str">
        <f>IF(VLOOKUP($A201,'Institution Evaluation'!$A$56:$J$346,10,0)=TRUE,"Yes","")</f>
        <v/>
      </c>
    </row>
    <row r="202" spans="1:10" ht="28.5" x14ac:dyDescent="0.2">
      <c r="A202" s="25" t="s">
        <v>550</v>
      </c>
      <c r="B202" s="24" t="str">
        <f>VLOOKUP($A202,Questions!$A$2:$W$333,2,0)</f>
        <v>Will you comply with applicable breach notification laws?</v>
      </c>
      <c r="C202" s="60" t="str">
        <f>VLOOKUP($A202,'Institution Evaluation'!$A$56:$J$346,4,0)&amp;""</f>
        <v/>
      </c>
      <c r="D202" s="60" t="str">
        <f>VLOOKUP($A202,'Institution Evaluation'!$A$56:$J$346,3,0)&amp;""</f>
        <v/>
      </c>
      <c r="E202" s="211" t="str">
        <f>VLOOKUP($A202,'Institution Evaluation'!$A$56:$J$346,5,0)&amp;""</f>
        <v/>
      </c>
      <c r="F202" s="39" t="str">
        <f>VLOOKUP($A202,'Institution Evaluation'!$A$56:$J$346,6,0)&amp;""</f>
        <v>Yes</v>
      </c>
      <c r="G202" s="208" t="str">
        <f>VLOOKUP($A202,'Institution Evaluation'!$A$56:$J$346,7,0)&amp;""</f>
        <v/>
      </c>
      <c r="H202" s="60" t="str">
        <f>VLOOKUP($A202,'Institution Evaluation'!$A$56:$J$346,8,0)&amp;""</f>
        <v>Minor Importance</v>
      </c>
      <c r="I202" s="209" t="str">
        <f>VLOOKUP($A202,'Institution Evaluation'!$A$56:$J$346,9,0)&amp;""</f>
        <v/>
      </c>
      <c r="J202" s="65" t="str">
        <f>IF(VLOOKUP($A202,'Institution Evaluation'!$A$56:$J$346,10,0)=TRUE,"Yes","")</f>
        <v/>
      </c>
    </row>
    <row r="203" spans="1:10" ht="28.5" x14ac:dyDescent="0.2">
      <c r="A203" s="25" t="s">
        <v>554</v>
      </c>
      <c r="B203" s="24" t="str">
        <f>VLOOKUP($A203,Questions!$A$2:$W$333,2,0)</f>
        <v>Do you have an information security awareness program?</v>
      </c>
      <c r="C203" s="60" t="str">
        <f>VLOOKUP($A203,'Institution Evaluation'!$A$56:$J$346,4,0)&amp;""</f>
        <v/>
      </c>
      <c r="D203" s="60" t="str">
        <f>VLOOKUP($A203,'Institution Evaluation'!$A$56:$J$346,3,0)&amp;""</f>
        <v/>
      </c>
      <c r="E203" s="211" t="str">
        <f>VLOOKUP($A203,'Institution Evaluation'!$A$56:$J$346,5,0)&amp;""</f>
        <v/>
      </c>
      <c r="F203" s="39" t="str">
        <f>VLOOKUP($A203,'Institution Evaluation'!$A$56:$J$346,6,0)&amp;""</f>
        <v>Yes</v>
      </c>
      <c r="G203" s="208" t="str">
        <f>VLOOKUP($A203,'Institution Evaluation'!$A$56:$J$346,7,0)&amp;""</f>
        <v/>
      </c>
      <c r="H203" s="60" t="str">
        <f>VLOOKUP($A203,'Institution Evaluation'!$A$56:$J$346,8,0)&amp;""</f>
        <v>Minor Importance</v>
      </c>
      <c r="I203" s="209" t="str">
        <f>VLOOKUP($A203,'Institution Evaluation'!$A$56:$J$346,9,0)&amp;""</f>
        <v/>
      </c>
      <c r="J203" s="65" t="str">
        <f>IF(VLOOKUP($A203,'Institution Evaluation'!$A$56:$J$346,10,0)=TRUE,"Yes","")</f>
        <v/>
      </c>
    </row>
    <row r="204" spans="1:10" ht="28.5" x14ac:dyDescent="0.2">
      <c r="A204" s="25" t="s">
        <v>559</v>
      </c>
      <c r="B204" s="24" t="str">
        <f>VLOOKUP($A204,Questions!$A$2:$W$333,2,0)</f>
        <v>Is security awareness training mandatory for all employees?</v>
      </c>
      <c r="C204" s="60" t="str">
        <f>VLOOKUP($A204,'Institution Evaluation'!$A$56:$J$346,4,0)&amp;""</f>
        <v/>
      </c>
      <c r="D204" s="60" t="str">
        <f>VLOOKUP($A204,'Institution Evaluation'!$A$56:$J$346,3,0)&amp;""</f>
        <v/>
      </c>
      <c r="E204" s="211" t="str">
        <f>VLOOKUP($A204,'Institution Evaluation'!$A$56:$J$346,5,0)&amp;""</f>
        <v/>
      </c>
      <c r="F204" s="39" t="str">
        <f>VLOOKUP($A204,'Institution Evaluation'!$A$56:$J$346,6,0)&amp;""</f>
        <v>Yes</v>
      </c>
      <c r="G204" s="208" t="str">
        <f>VLOOKUP($A204,'Institution Evaluation'!$A$56:$J$346,7,0)&amp;""</f>
        <v/>
      </c>
      <c r="H204" s="60" t="str">
        <f>VLOOKUP($A204,'Institution Evaluation'!$A$56:$J$346,8,0)&amp;""</f>
        <v>Minor Importance</v>
      </c>
      <c r="I204" s="209" t="str">
        <f>VLOOKUP($A204,'Institution Evaluation'!$A$56:$J$346,9,0)&amp;""</f>
        <v/>
      </c>
      <c r="J204" s="65" t="str">
        <f>IF(VLOOKUP($A204,'Institution Evaluation'!$A$56:$J$346,10,0)=TRUE,"Yes","")</f>
        <v/>
      </c>
    </row>
    <row r="205" spans="1:10" ht="42.75" x14ac:dyDescent="0.2">
      <c r="A205" s="25" t="s">
        <v>567</v>
      </c>
      <c r="B205" s="24" t="str">
        <f>VLOOKUP($A205,Questions!$A$2:$W$333,2,0)</f>
        <v>Do you have documented, and currently implemented, internal audit processes and procedures?</v>
      </c>
      <c r="C205" s="60" t="str">
        <f>VLOOKUP($A205,'Institution Evaluation'!$A$56:$J$346,4,0)&amp;""</f>
        <v/>
      </c>
      <c r="D205" s="60" t="str">
        <f>VLOOKUP($A205,'Institution Evaluation'!$A$56:$J$346,3,0)&amp;""</f>
        <v/>
      </c>
      <c r="E205" s="211" t="str">
        <f>VLOOKUP($A205,'Institution Evaluation'!$A$56:$J$346,5,0)&amp;""</f>
        <v/>
      </c>
      <c r="F205" s="39" t="str">
        <f>VLOOKUP($A205,'Institution Evaluation'!$A$56:$J$346,6,0)&amp;""</f>
        <v>Yes</v>
      </c>
      <c r="G205" s="208" t="str">
        <f>VLOOKUP($A205,'Institution Evaluation'!$A$56:$J$346,7,0)&amp;""</f>
        <v/>
      </c>
      <c r="H205" s="60" t="str">
        <f>VLOOKUP($A205,'Institution Evaluation'!$A$56:$J$346,8,0)&amp;""</f>
        <v>Minor Importance</v>
      </c>
      <c r="I205" s="209" t="str">
        <f>VLOOKUP($A205,'Institution Evaluation'!$A$56:$J$346,9,0)&amp;""</f>
        <v/>
      </c>
      <c r="J205" s="65" t="str">
        <f>IF(VLOOKUP($A205,'Institution Evaluation'!$A$56:$J$346,10,0)=TRUE,"Yes","")</f>
        <v/>
      </c>
    </row>
    <row r="206" spans="1:10" ht="28.5" x14ac:dyDescent="0.2">
      <c r="A206" s="25" t="s">
        <v>572</v>
      </c>
      <c r="B206" s="24" t="str">
        <f>VLOOKUP($A206,Questions!$A$2:$W$333,2,0)</f>
        <v>Does your organization have physical security controls and policies in place?</v>
      </c>
      <c r="C206" s="60" t="str">
        <f>VLOOKUP($A206,'Institution Evaluation'!$A$56:$J$346,4,0)&amp;""</f>
        <v/>
      </c>
      <c r="D206" s="60" t="str">
        <f>VLOOKUP($A206,'Institution Evaluation'!$A$56:$J$346,3,0)&amp;""</f>
        <v/>
      </c>
      <c r="E206" s="211" t="str">
        <f>VLOOKUP($A206,'Institution Evaluation'!$A$56:$J$346,5,0)&amp;""</f>
        <v/>
      </c>
      <c r="F206" s="39" t="str">
        <f>VLOOKUP($A206,'Institution Evaluation'!$A$56:$J$346,6,0)&amp;""</f>
        <v>Yes</v>
      </c>
      <c r="G206" s="208" t="str">
        <f>VLOOKUP($A206,'Institution Evaluation'!$A$56:$J$346,7,0)&amp;""</f>
        <v/>
      </c>
      <c r="H206" s="60" t="str">
        <f>VLOOKUP($A206,'Institution Evaluation'!$A$56:$J$346,8,0)&amp;""</f>
        <v>Minor Importance</v>
      </c>
      <c r="I206" s="209" t="str">
        <f>VLOOKUP($A206,'Institution Evaluation'!$A$56:$J$346,9,0)&amp;""</f>
        <v/>
      </c>
      <c r="J206" s="65" t="str">
        <f>IF(VLOOKUP($A206,'Institution Evaluation'!$A$56:$J$346,10,0)=TRUE,"Yes","")</f>
        <v/>
      </c>
    </row>
    <row r="207" spans="1:10" s="1" customFormat="1" ht="37.35" customHeight="1" x14ac:dyDescent="0.2">
      <c r="A207" s="80" t="str">
        <f>VLOOKUP(LEFT($A208,4),'Auto Responses'!$N$4:$O$38,2,0)&amp;""</f>
        <v xml:space="preserve"> Incident Handling</v>
      </c>
      <c r="B207" s="30"/>
      <c r="C207" s="40"/>
      <c r="D207" s="40"/>
      <c r="E207" s="151" t="s">
        <v>1099</v>
      </c>
      <c r="F207" s="40"/>
      <c r="G207" s="40"/>
      <c r="H207" s="40"/>
      <c r="I207" s="40"/>
      <c r="J207" s="40"/>
    </row>
    <row r="208" spans="1:10" ht="15" x14ac:dyDescent="0.2">
      <c r="A208" s="25" t="s">
        <v>577</v>
      </c>
      <c r="B208" s="24" t="str">
        <f>VLOOKUP($A208,Questions!$A$2:$W$333,2,0)</f>
        <v>Do you have a formal incident response plan?</v>
      </c>
      <c r="C208" s="60" t="str">
        <f>VLOOKUP($A208,'Institution Evaluation'!$A$56:$J$346,4,0)&amp;""</f>
        <v/>
      </c>
      <c r="D208" s="60" t="str">
        <f>VLOOKUP($A208,'Institution Evaluation'!$A$56:$J$346,3,0)&amp;""</f>
        <v/>
      </c>
      <c r="E208" s="211" t="str">
        <f>VLOOKUP($A208,'Institution Evaluation'!$A$56:$J$346,5,0)&amp;""</f>
        <v/>
      </c>
      <c r="F208" s="39" t="str">
        <f>VLOOKUP($A208,'Institution Evaluation'!$A$56:$J$346,6,0)&amp;""</f>
        <v>Yes</v>
      </c>
      <c r="G208" s="208" t="str">
        <f>VLOOKUP($A208,'Institution Evaluation'!$A$56:$J$346,7,0)&amp;""</f>
        <v/>
      </c>
      <c r="H208" s="60" t="str">
        <f>VLOOKUP($A208,'Institution Evaluation'!$A$56:$J$346,8,0)&amp;""</f>
        <v>Standard Importance</v>
      </c>
      <c r="I208" s="209" t="str">
        <f>VLOOKUP($A208,'Institution Evaluation'!$A$56:$J$346,9,0)&amp;""</f>
        <v/>
      </c>
      <c r="J208" s="65" t="str">
        <f>IF(VLOOKUP($A208,'Institution Evaluation'!$A$56:$J$346,10,0)=TRUE,"Yes","")</f>
        <v/>
      </c>
    </row>
    <row r="209" spans="1:10" ht="28.5" x14ac:dyDescent="0.2">
      <c r="A209" s="25" t="s">
        <v>581</v>
      </c>
      <c r="B209" s="24" t="str">
        <f>VLOOKUP($A209,Questions!$A$2:$W$333,2,0)</f>
        <v>Do you either have an internal incident response team or retain an external team?</v>
      </c>
      <c r="C209" s="60" t="str">
        <f>VLOOKUP($A209,'Institution Evaluation'!$A$56:$J$346,4,0)&amp;""</f>
        <v/>
      </c>
      <c r="D209" s="60" t="str">
        <f>VLOOKUP($A209,'Institution Evaluation'!$A$56:$J$346,3,0)&amp;""</f>
        <v/>
      </c>
      <c r="E209" s="211" t="str">
        <f>VLOOKUP($A209,'Institution Evaluation'!$A$56:$J$346,5,0)&amp;""</f>
        <v/>
      </c>
      <c r="F209" s="39" t="str">
        <f>VLOOKUP($A209,'Institution Evaluation'!$A$56:$J$346,6,0)&amp;""</f>
        <v>Yes</v>
      </c>
      <c r="G209" s="208" t="str">
        <f>VLOOKUP($A209,'Institution Evaluation'!$A$56:$J$346,7,0)&amp;""</f>
        <v/>
      </c>
      <c r="H209" s="60" t="str">
        <f>VLOOKUP($A209,'Institution Evaluation'!$A$56:$J$346,8,0)&amp;""</f>
        <v>Minor Importance</v>
      </c>
      <c r="I209" s="209" t="str">
        <f>VLOOKUP($A209,'Institution Evaluation'!$A$56:$J$346,9,0)&amp;""</f>
        <v/>
      </c>
      <c r="J209" s="65" t="str">
        <f>IF(VLOOKUP($A209,'Institution Evaluation'!$A$56:$J$346,10,0)=TRUE,"Yes","")</f>
        <v/>
      </c>
    </row>
    <row r="210" spans="1:10" ht="28.5" x14ac:dyDescent="0.2">
      <c r="A210" s="25" t="s">
        <v>585</v>
      </c>
      <c r="B210" s="24" t="str">
        <f>VLOOKUP($A210,Questions!$A$2:$W$333,2,0)</f>
        <v>Do you have the capability to respond to incidents on a 24 x 7 x 365 basis?</v>
      </c>
      <c r="C210" s="60" t="str">
        <f>VLOOKUP($A210,'Institution Evaluation'!$A$56:$J$346,4,0)&amp;""</f>
        <v/>
      </c>
      <c r="D210" s="60" t="str">
        <f>VLOOKUP($A210,'Institution Evaluation'!$A$56:$J$346,3,0)&amp;""</f>
        <v/>
      </c>
      <c r="E210" s="211" t="str">
        <f>VLOOKUP($A210,'Institution Evaluation'!$A$56:$J$346,5,0)&amp;""</f>
        <v/>
      </c>
      <c r="F210" s="39" t="str">
        <f>VLOOKUP($A210,'Institution Evaluation'!$A$56:$J$346,6,0)&amp;""</f>
        <v>Yes</v>
      </c>
      <c r="G210" s="208" t="str">
        <f>VLOOKUP($A210,'Institution Evaluation'!$A$56:$J$346,7,0)&amp;""</f>
        <v/>
      </c>
      <c r="H210" s="60" t="str">
        <f>VLOOKUP($A210,'Institution Evaluation'!$A$56:$J$346,8,0)&amp;""</f>
        <v>Minor Importance</v>
      </c>
      <c r="I210" s="209" t="str">
        <f>VLOOKUP($A210,'Institution Evaluation'!$A$56:$J$346,9,0)&amp;""</f>
        <v/>
      </c>
      <c r="J210" s="65" t="str">
        <f>IF(VLOOKUP($A210,'Institution Evaluation'!$A$56:$J$346,10,0)=TRUE,"Yes","")</f>
        <v/>
      </c>
    </row>
    <row r="211" spans="1:10" ht="42.75" x14ac:dyDescent="0.2">
      <c r="A211" s="25" t="s">
        <v>589</v>
      </c>
      <c r="B211" s="24" t="str">
        <f>VLOOKUP($A211,Questions!$A$2:$W$333,2,0)</f>
        <v>Do you carry cyber-risk insurance to protect against unforeseen service outages, data that is lost or stolen, and security incidents?</v>
      </c>
      <c r="C211" s="60" t="str">
        <f>VLOOKUP($A211,'Institution Evaluation'!$A$56:$J$346,4,0)&amp;""</f>
        <v/>
      </c>
      <c r="D211" s="60" t="str">
        <f>VLOOKUP($A211,'Institution Evaluation'!$A$56:$J$346,3,0)&amp;""</f>
        <v/>
      </c>
      <c r="E211" s="211" t="str">
        <f>VLOOKUP($A211,'Institution Evaluation'!$A$56:$J$346,5,0)&amp;""</f>
        <v/>
      </c>
      <c r="F211" s="39" t="str">
        <f>VLOOKUP($A211,'Institution Evaluation'!$A$56:$J$346,6,0)&amp;""</f>
        <v>Yes</v>
      </c>
      <c r="G211" s="208" t="str">
        <f>VLOOKUP($A211,'Institution Evaluation'!$A$56:$J$346,7,0)&amp;""</f>
        <v/>
      </c>
      <c r="H211" s="60" t="str">
        <f>VLOOKUP($A211,'Institution Evaluation'!$A$56:$J$346,8,0)&amp;""</f>
        <v>Minor Importance</v>
      </c>
      <c r="I211" s="209" t="str">
        <f>VLOOKUP($A211,'Institution Evaluation'!$A$56:$J$346,9,0)&amp;""</f>
        <v/>
      </c>
      <c r="J211" s="65" t="str">
        <f>IF(VLOOKUP($A211,'Institution Evaluation'!$A$56:$J$346,10,0)=TRUE,"Yes","")</f>
        <v/>
      </c>
    </row>
    <row r="212" spans="1:10" s="1" customFormat="1" ht="37.35" customHeight="1" x14ac:dyDescent="0.2">
      <c r="A212" s="80" t="str">
        <f>VLOOKUP(LEFT($A213,4),'Auto Responses'!$N$4:$O$38,2,0)&amp;""</f>
        <v xml:space="preserve"> Vulnerability Management</v>
      </c>
      <c r="B212" s="30"/>
      <c r="C212" s="40"/>
      <c r="D212" s="40"/>
      <c r="E212" s="151" t="s">
        <v>1099</v>
      </c>
      <c r="F212" s="40"/>
      <c r="G212" s="40"/>
      <c r="H212" s="40"/>
      <c r="I212" s="40"/>
      <c r="J212" s="40"/>
    </row>
    <row r="213" spans="1:10" ht="42.75" x14ac:dyDescent="0.2">
      <c r="A213" s="25" t="s">
        <v>592</v>
      </c>
      <c r="B213" s="24" t="str">
        <f>VLOOKUP($A213,Questions!$A$2:$W$333,2,0)</f>
        <v>Are your systems and applications scanned with an authenticated user account for vulnerabilities (that are remediated) prior to new releases?*</v>
      </c>
      <c r="C213" s="60" t="str">
        <f>VLOOKUP($A213,'Institution Evaluation'!$A$56:$J$346,4,0)&amp;""</f>
        <v/>
      </c>
      <c r="D213" s="60" t="str">
        <f>VLOOKUP($A213,'Institution Evaluation'!$A$56:$J$346,3,0)&amp;""</f>
        <v/>
      </c>
      <c r="E213" s="211" t="str">
        <f>VLOOKUP($A213,'Institution Evaluation'!$A$56:$J$346,5,0)&amp;""</f>
        <v/>
      </c>
      <c r="F213" s="39" t="str">
        <f>VLOOKUP($A213,'Institution Evaluation'!$A$56:$J$346,6,0)&amp;""</f>
        <v>Yes</v>
      </c>
      <c r="G213" s="208" t="str">
        <f>VLOOKUP($A213,'Institution Evaluation'!$A$56:$J$346,7,0)&amp;""</f>
        <v/>
      </c>
      <c r="H213" s="60" t="str">
        <f>VLOOKUP($A213,'Institution Evaluation'!$A$56:$J$346,8,0)&amp;""</f>
        <v>Critical Importance</v>
      </c>
      <c r="I213" s="209" t="str">
        <f>VLOOKUP($A213,'Institution Evaluation'!$A$56:$J$346,9,0)&amp;""</f>
        <v/>
      </c>
      <c r="J213" s="65" t="str">
        <f>IF(VLOOKUP($A213,'Institution Evaluation'!$A$56:$J$346,10,0)=TRUE,"Yes","")</f>
        <v/>
      </c>
    </row>
    <row r="214" spans="1:10" ht="28.5" x14ac:dyDescent="0.2">
      <c r="A214" s="25" t="s">
        <v>596</v>
      </c>
      <c r="B214" s="24" t="str">
        <f>VLOOKUP($A214,Questions!$A$2:$W$333,2,0)</f>
        <v>Will you provide results of application and system vulnerability scans to the institution?*</v>
      </c>
      <c r="C214" s="60" t="str">
        <f>VLOOKUP($A214,'Institution Evaluation'!$A$56:$J$346,4,0)&amp;""</f>
        <v/>
      </c>
      <c r="D214" s="60" t="str">
        <f>VLOOKUP($A214,'Institution Evaluation'!$A$56:$J$346,3,0)&amp;""</f>
        <v/>
      </c>
      <c r="E214" s="211" t="str">
        <f>VLOOKUP($A214,'Institution Evaluation'!$A$56:$J$346,5,0)&amp;""</f>
        <v/>
      </c>
      <c r="F214" s="39" t="str">
        <f>VLOOKUP($A214,'Institution Evaluation'!$A$56:$J$346,6,0)&amp;""</f>
        <v>Yes</v>
      </c>
      <c r="G214" s="208" t="str">
        <f>VLOOKUP($A214,'Institution Evaluation'!$A$56:$J$346,7,0)&amp;""</f>
        <v/>
      </c>
      <c r="H214" s="60" t="str">
        <f>VLOOKUP($A214,'Institution Evaluation'!$A$56:$J$346,8,0)&amp;""</f>
        <v>Critical Importance</v>
      </c>
      <c r="I214" s="209" t="str">
        <f>VLOOKUP($A214,'Institution Evaluation'!$A$56:$J$346,9,0)&amp;""</f>
        <v/>
      </c>
      <c r="J214" s="65" t="str">
        <f>IF(VLOOKUP($A214,'Institution Evaluation'!$A$56:$J$346,10,0)=TRUE,"Yes","")</f>
        <v/>
      </c>
    </row>
    <row r="215" spans="1:10" ht="28.5" x14ac:dyDescent="0.2">
      <c r="A215" s="25" t="s">
        <v>603</v>
      </c>
      <c r="B215" s="24" t="str">
        <f>VLOOKUP($A215,Questions!$A$2:$W$333,2,0)</f>
        <v>Have your systems and applications had a third-party security assessment completed in the last year?</v>
      </c>
      <c r="C215" s="60" t="str">
        <f>VLOOKUP($A215,'Institution Evaluation'!$A$56:$J$346,4,0)&amp;""</f>
        <v/>
      </c>
      <c r="D215" s="60" t="str">
        <f>VLOOKUP($A215,'Institution Evaluation'!$A$56:$J$346,3,0)&amp;""</f>
        <v/>
      </c>
      <c r="E215" s="211" t="str">
        <f>VLOOKUP($A215,'Institution Evaluation'!$A$56:$J$346,5,0)&amp;""</f>
        <v/>
      </c>
      <c r="F215" s="39" t="str">
        <f>VLOOKUP($A215,'Institution Evaluation'!$A$56:$J$346,6,0)&amp;""</f>
        <v>Yes</v>
      </c>
      <c r="G215" s="208" t="str">
        <f>VLOOKUP($A215,'Institution Evaluation'!$A$56:$J$346,7,0)&amp;""</f>
        <v/>
      </c>
      <c r="H215" s="60" t="str">
        <f>VLOOKUP($A215,'Institution Evaluation'!$A$56:$J$346,8,0)&amp;""</f>
        <v>Standard Importance</v>
      </c>
      <c r="I215" s="209" t="str">
        <f>VLOOKUP($A215,'Institution Evaluation'!$A$56:$J$346,9,0)&amp;""</f>
        <v/>
      </c>
      <c r="J215" s="65" t="str">
        <f>IF(VLOOKUP($A215,'Institution Evaluation'!$A$56:$J$346,10,0)=TRUE,"Yes","")</f>
        <v/>
      </c>
    </row>
    <row r="216" spans="1:10" ht="28.5" x14ac:dyDescent="0.2">
      <c r="A216" s="25" t="s">
        <v>608</v>
      </c>
      <c r="B216" s="24" t="str">
        <f>VLOOKUP($A216,Questions!$A$2:$W$333,2,0)</f>
        <v>Are your systems and applications regularly scanned externally for vulnerabilities?</v>
      </c>
      <c r="C216" s="60" t="str">
        <f>VLOOKUP($A216,'Institution Evaluation'!$A$56:$J$346,4,0)&amp;""</f>
        <v/>
      </c>
      <c r="D216" s="60" t="str">
        <f>VLOOKUP($A216,'Institution Evaluation'!$A$56:$J$346,3,0)&amp;""</f>
        <v/>
      </c>
      <c r="E216" s="211" t="str">
        <f>VLOOKUP($A216,'Institution Evaluation'!$A$56:$J$346,5,0)&amp;""</f>
        <v/>
      </c>
      <c r="F216" s="39" t="str">
        <f>VLOOKUP($A216,'Institution Evaluation'!$A$56:$J$346,6,0)&amp;""</f>
        <v>Yes</v>
      </c>
      <c r="G216" s="208" t="str">
        <f>VLOOKUP($A216,'Institution Evaluation'!$A$56:$J$346,7,0)&amp;""</f>
        <v/>
      </c>
      <c r="H216" s="60" t="str">
        <f>VLOOKUP($A216,'Institution Evaluation'!$A$56:$J$346,8,0)&amp;""</f>
        <v>Minor Importance</v>
      </c>
      <c r="I216" s="209" t="str">
        <f>VLOOKUP($A216,'Institution Evaluation'!$A$56:$J$346,9,0)&amp;""</f>
        <v/>
      </c>
      <c r="J216" s="65" t="str">
        <f>IF(VLOOKUP($A216,'Institution Evaluation'!$A$56:$J$346,10,0)=TRUE,"Yes","")</f>
        <v/>
      </c>
    </row>
    <row r="217" spans="1:10" s="1" customFormat="1" ht="37.35" customHeight="1" x14ac:dyDescent="0.2">
      <c r="A217" s="80" t="str">
        <f>VLOOKUP(LEFT($A218,4),'Auto Responses'!$N$4:$O$38,2,0)&amp;""</f>
        <v xml:space="preserve">HIPAA Compliance </v>
      </c>
      <c r="B217" s="30"/>
      <c r="C217" s="40"/>
      <c r="D217" s="40"/>
      <c r="E217" s="151" t="s">
        <v>1099</v>
      </c>
      <c r="F217" s="40"/>
      <c r="G217" s="40"/>
      <c r="H217" s="40"/>
      <c r="I217" s="40"/>
      <c r="J217" s="40"/>
    </row>
    <row r="218" spans="1:10" ht="57" x14ac:dyDescent="0.2">
      <c r="A218" s="25" t="s">
        <v>611</v>
      </c>
      <c r="B218" s="24" t="str">
        <f>VLOOKUP($A218,Questions!$A$2:$W$333,2,0)</f>
        <v>Do your workforce members receive regular training related to the Health Insurance Portability and Accountability Act (HIPAA) Privacy and Security Rules and the HITECH Act?*</v>
      </c>
      <c r="C218" s="60" t="str">
        <f>VLOOKUP($A218,'Institution Evaluation'!$A$56:$J$346,4,0)&amp;""</f>
        <v/>
      </c>
      <c r="D218" s="60" t="str">
        <f>VLOOKUP($A218,'Institution Evaluation'!$A$56:$J$346,3,0)&amp;""</f>
        <v/>
      </c>
      <c r="E218" s="211" t="str">
        <f>VLOOKUP($A218,'Institution Evaluation'!$A$56:$J$346,5,0)&amp;""</f>
        <v/>
      </c>
      <c r="F218" s="39" t="str">
        <f>VLOOKUP($A218,'Institution Evaluation'!$A$56:$J$346,6,0)&amp;""</f>
        <v>Yes</v>
      </c>
      <c r="G218" s="208" t="str">
        <f>VLOOKUP($A218,'Institution Evaluation'!$A$56:$J$346,7,0)&amp;""</f>
        <v/>
      </c>
      <c r="H218" s="60" t="str">
        <f>VLOOKUP($A218,'Institution Evaluation'!$A$56:$J$346,8,0)&amp;""</f>
        <v>Critical Importance</v>
      </c>
      <c r="I218" s="209" t="str">
        <f>VLOOKUP($A218,'Institution Evaluation'!$A$56:$J$346,9,0)&amp;""</f>
        <v/>
      </c>
      <c r="J218" s="65" t="str">
        <f>IF(VLOOKUP($A218,'Institution Evaluation'!$A$56:$J$346,10,0)=TRUE,"Yes","")</f>
        <v/>
      </c>
    </row>
    <row r="219" spans="1:10" ht="15" x14ac:dyDescent="0.2">
      <c r="A219" s="25" t="s">
        <v>616</v>
      </c>
      <c r="B219" s="24" t="str">
        <f>VLOOKUP($A219,Questions!$A$2:$W$333,2,0)</f>
        <v>Have you identified areas of risk?*</v>
      </c>
      <c r="C219" s="60" t="str">
        <f>VLOOKUP($A219,'Institution Evaluation'!$A$56:$J$346,4,0)&amp;""</f>
        <v/>
      </c>
      <c r="D219" s="60" t="str">
        <f>VLOOKUP($A219,'Institution Evaluation'!$A$56:$J$346,3,0)&amp;""</f>
        <v/>
      </c>
      <c r="E219" s="211" t="str">
        <f>VLOOKUP($A219,'Institution Evaluation'!$A$56:$J$346,5,0)&amp;""</f>
        <v/>
      </c>
      <c r="F219" s="39" t="str">
        <f>VLOOKUP($A219,'Institution Evaluation'!$A$56:$J$346,6,0)&amp;""</f>
        <v>Yes</v>
      </c>
      <c r="G219" s="208" t="str">
        <f>VLOOKUP($A219,'Institution Evaluation'!$A$56:$J$346,7,0)&amp;""</f>
        <v/>
      </c>
      <c r="H219" s="60" t="str">
        <f>VLOOKUP($A219,'Institution Evaluation'!$A$56:$J$346,8,0)&amp;""</f>
        <v>Critical Importance</v>
      </c>
      <c r="I219" s="209" t="str">
        <f>VLOOKUP($A219,'Institution Evaluation'!$A$56:$J$346,9,0)&amp;""</f>
        <v/>
      </c>
      <c r="J219" s="65" t="str">
        <f>IF(VLOOKUP($A219,'Institution Evaluation'!$A$56:$J$346,10,0)=TRUE,"Yes","")</f>
        <v/>
      </c>
    </row>
    <row r="220" spans="1:10" ht="15" x14ac:dyDescent="0.2">
      <c r="A220" s="25" t="s">
        <v>618</v>
      </c>
      <c r="B220" s="24" t="str">
        <f>VLOOKUP($A220,Questions!$A$2:$W$333,2,0)</f>
        <v>Have the relevant policies/plans been tested?*</v>
      </c>
      <c r="C220" s="60" t="str">
        <f>VLOOKUP($A220,'Institution Evaluation'!$A$56:$J$346,4,0)&amp;""</f>
        <v/>
      </c>
      <c r="D220" s="60" t="str">
        <f>VLOOKUP($A220,'Institution Evaluation'!$A$56:$J$346,3,0)&amp;""</f>
        <v/>
      </c>
      <c r="E220" s="211" t="str">
        <f>VLOOKUP($A220,'Institution Evaluation'!$A$56:$J$346,5,0)&amp;""</f>
        <v/>
      </c>
      <c r="F220" s="39" t="str">
        <f>VLOOKUP($A220,'Institution Evaluation'!$A$56:$J$346,6,0)&amp;""</f>
        <v>Yes</v>
      </c>
      <c r="G220" s="208" t="str">
        <f>VLOOKUP($A220,'Institution Evaluation'!$A$56:$J$346,7,0)&amp;""</f>
        <v/>
      </c>
      <c r="H220" s="60" t="str">
        <f>VLOOKUP($A220,'Institution Evaluation'!$A$56:$J$346,8,0)&amp;""</f>
        <v>Critical Importance</v>
      </c>
      <c r="I220" s="209" t="str">
        <f>VLOOKUP($A220,'Institution Evaluation'!$A$56:$J$346,9,0)&amp;""</f>
        <v/>
      </c>
      <c r="J220" s="65" t="str">
        <f>IF(VLOOKUP($A220,'Institution Evaluation'!$A$56:$J$346,10,0)=TRUE,"Yes","")</f>
        <v/>
      </c>
    </row>
    <row r="221" spans="1:10" ht="42.75" x14ac:dyDescent="0.2">
      <c r="A221" s="25" t="s">
        <v>620</v>
      </c>
      <c r="B221" s="24" t="str">
        <f>VLOOKUP($A221,Questions!$A$2:$W$333,2,0)</f>
        <v>Have you entered into a Business Associate Agreements with all subcontractors who may have access to protected health information (PHI)?*</v>
      </c>
      <c r="C221" s="60" t="str">
        <f>VLOOKUP($A221,'Institution Evaluation'!$A$56:$J$346,4,0)&amp;""</f>
        <v/>
      </c>
      <c r="D221" s="60" t="str">
        <f>VLOOKUP($A221,'Institution Evaluation'!$A$56:$J$346,3,0)&amp;""</f>
        <v/>
      </c>
      <c r="E221" s="211" t="str">
        <f>VLOOKUP($A221,'Institution Evaluation'!$A$56:$J$346,5,0)&amp;""</f>
        <v/>
      </c>
      <c r="F221" s="39" t="str">
        <f>VLOOKUP($A221,'Institution Evaluation'!$A$56:$J$346,6,0)&amp;""</f>
        <v>Yes</v>
      </c>
      <c r="G221" s="208" t="str">
        <f>VLOOKUP($A221,'Institution Evaluation'!$A$56:$J$346,7,0)&amp;""</f>
        <v/>
      </c>
      <c r="H221" s="60" t="str">
        <f>VLOOKUP($A221,'Institution Evaluation'!$A$56:$J$346,8,0)&amp;""</f>
        <v>Critical Importance</v>
      </c>
      <c r="I221" s="209" t="str">
        <f>VLOOKUP($A221,'Institution Evaluation'!$A$56:$J$346,9,0)&amp;""</f>
        <v/>
      </c>
      <c r="J221" s="65" t="str">
        <f>IF(VLOOKUP($A221,'Institution Evaluation'!$A$56:$J$346,10,0)=TRUE,"Yes","")</f>
        <v/>
      </c>
    </row>
    <row r="222" spans="1:10" ht="28.5" x14ac:dyDescent="0.2">
      <c r="A222" s="25" t="s">
        <v>622</v>
      </c>
      <c r="B222" s="24" t="str">
        <f>VLOOKUP($A222,Questions!$A$2:$W$333,2,0)</f>
        <v>Do you monitor or receive information regarding changes in HIPAA regulations?</v>
      </c>
      <c r="C222" s="60" t="str">
        <f>VLOOKUP($A222,'Institution Evaluation'!$A$56:$J$346,4,0)&amp;""</f>
        <v/>
      </c>
      <c r="D222" s="60" t="str">
        <f>VLOOKUP($A222,'Institution Evaluation'!$A$56:$J$346,3,0)&amp;""</f>
        <v/>
      </c>
      <c r="E222" s="211" t="str">
        <f>VLOOKUP($A222,'Institution Evaluation'!$A$56:$J$346,5,0)&amp;""</f>
        <v/>
      </c>
      <c r="F222" s="39" t="str">
        <f>VLOOKUP($A222,'Institution Evaluation'!$A$56:$J$346,6,0)&amp;""</f>
        <v>Yes</v>
      </c>
      <c r="G222" s="208" t="str">
        <f>VLOOKUP($A222,'Institution Evaluation'!$A$56:$J$346,7,0)&amp;""</f>
        <v/>
      </c>
      <c r="H222" s="60" t="str">
        <f>VLOOKUP($A222,'Institution Evaluation'!$A$56:$J$346,8,0)&amp;""</f>
        <v>Standard Importance</v>
      </c>
      <c r="I222" s="209" t="str">
        <f>VLOOKUP($A222,'Institution Evaluation'!$A$56:$J$346,9,0)&amp;""</f>
        <v/>
      </c>
      <c r="J222" s="65" t="str">
        <f>IF(VLOOKUP($A222,'Institution Evaluation'!$A$56:$J$346,10,0)=TRUE,"Yes","")</f>
        <v/>
      </c>
    </row>
    <row r="223" spans="1:10" ht="28.5" x14ac:dyDescent="0.2">
      <c r="A223" s="25" t="s">
        <v>623</v>
      </c>
      <c r="B223" s="24" t="str">
        <f>VLOOKUP($A223,Questions!$A$2:$W$333,2,0)</f>
        <v>Has your organization designated HIPAA Privacy and Security officers as required by the rules?</v>
      </c>
      <c r="C223" s="60" t="str">
        <f>VLOOKUP($A223,'Institution Evaluation'!$A$56:$J$346,4,0)&amp;""</f>
        <v/>
      </c>
      <c r="D223" s="60" t="str">
        <f>VLOOKUP($A223,'Institution Evaluation'!$A$56:$J$346,3,0)&amp;""</f>
        <v/>
      </c>
      <c r="E223" s="211" t="str">
        <f>VLOOKUP($A223,'Institution Evaluation'!$A$56:$J$346,5,0)&amp;""</f>
        <v/>
      </c>
      <c r="F223" s="39" t="str">
        <f>VLOOKUP($A223,'Institution Evaluation'!$A$56:$J$346,6,0)&amp;""</f>
        <v>Yes</v>
      </c>
      <c r="G223" s="208" t="str">
        <f>VLOOKUP($A223,'Institution Evaluation'!$A$56:$J$346,7,0)&amp;""</f>
        <v/>
      </c>
      <c r="H223" s="60" t="str">
        <f>VLOOKUP($A223,'Institution Evaluation'!$A$56:$J$346,8,0)&amp;""</f>
        <v>Standard Importance</v>
      </c>
      <c r="I223" s="209" t="str">
        <f>VLOOKUP($A223,'Institution Evaluation'!$A$56:$J$346,9,0)&amp;""</f>
        <v/>
      </c>
      <c r="J223" s="65" t="str">
        <f>IF(VLOOKUP($A223,'Institution Evaluation'!$A$56:$J$346,10,0)=TRUE,"Yes","")</f>
        <v/>
      </c>
    </row>
    <row r="224" spans="1:10" ht="42.75" x14ac:dyDescent="0.2">
      <c r="A224" s="25" t="s">
        <v>624</v>
      </c>
      <c r="B224" s="24" t="str">
        <f>VLOOKUP($A224,Questions!$A$2:$W$333,2,0)</f>
        <v>Do you comply with the requirements of the Health Information Technology for Economic and Clinical Health Act (HITECH)?</v>
      </c>
      <c r="C224" s="60" t="str">
        <f>VLOOKUP($A224,'Institution Evaluation'!$A$56:$J$346,4,0)&amp;""</f>
        <v/>
      </c>
      <c r="D224" s="60" t="str">
        <f>VLOOKUP($A224,'Institution Evaluation'!$A$56:$J$346,3,0)&amp;""</f>
        <v/>
      </c>
      <c r="E224" s="211" t="str">
        <f>VLOOKUP($A224,'Institution Evaluation'!$A$56:$J$346,5,0)&amp;""</f>
        <v/>
      </c>
      <c r="F224" s="39" t="str">
        <f>VLOOKUP($A224,'Institution Evaluation'!$A$56:$J$346,6,0)&amp;""</f>
        <v>Yes</v>
      </c>
      <c r="G224" s="208" t="str">
        <f>VLOOKUP($A224,'Institution Evaluation'!$A$56:$J$346,7,0)&amp;""</f>
        <v/>
      </c>
      <c r="H224" s="60" t="str">
        <f>VLOOKUP($A224,'Institution Evaluation'!$A$56:$J$346,8,0)&amp;""</f>
        <v>Standard Importance</v>
      </c>
      <c r="I224" s="209" t="str">
        <f>VLOOKUP($A224,'Institution Evaluation'!$A$56:$J$346,9,0)&amp;""</f>
        <v/>
      </c>
      <c r="J224" s="65" t="str">
        <f>IF(VLOOKUP($A224,'Institution Evaluation'!$A$56:$J$346,10,0)=TRUE,"Yes","")</f>
        <v/>
      </c>
    </row>
    <row r="225" spans="1:10" ht="28.5" x14ac:dyDescent="0.2">
      <c r="A225" s="25" t="s">
        <v>626</v>
      </c>
      <c r="B225" s="24" t="str">
        <f>VLOOKUP($A225,Questions!$A$2:$W$333,2,0)</f>
        <v>Have you conducted a risk analysis as required under the HIPAA Security Rule?</v>
      </c>
      <c r="C225" s="60" t="str">
        <f>VLOOKUP($A225,'Institution Evaluation'!$A$56:$J$346,4,0)&amp;""</f>
        <v/>
      </c>
      <c r="D225" s="60" t="str">
        <f>VLOOKUP($A225,'Institution Evaluation'!$A$56:$J$346,3,0)&amp;""</f>
        <v/>
      </c>
      <c r="E225" s="211" t="str">
        <f>VLOOKUP($A225,'Institution Evaluation'!$A$56:$J$346,5,0)&amp;""</f>
        <v/>
      </c>
      <c r="F225" s="39" t="str">
        <f>VLOOKUP($A225,'Institution Evaluation'!$A$56:$J$346,6,0)&amp;""</f>
        <v>Yes</v>
      </c>
      <c r="G225" s="208" t="str">
        <f>VLOOKUP($A225,'Institution Evaluation'!$A$56:$J$346,7,0)&amp;""</f>
        <v/>
      </c>
      <c r="H225" s="60" t="str">
        <f>VLOOKUP($A225,'Institution Evaluation'!$A$56:$J$346,8,0)&amp;""</f>
        <v>Standard Importance</v>
      </c>
      <c r="I225" s="209" t="str">
        <f>VLOOKUP($A225,'Institution Evaluation'!$A$56:$J$346,9,0)&amp;""</f>
        <v/>
      </c>
      <c r="J225" s="65" t="str">
        <f>IF(VLOOKUP($A225,'Institution Evaluation'!$A$56:$J$346,10,0)=TRUE,"Yes","")</f>
        <v/>
      </c>
    </row>
    <row r="226" spans="1:10" ht="28.5" x14ac:dyDescent="0.2">
      <c r="A226" s="25" t="s">
        <v>628</v>
      </c>
      <c r="B226" s="24" t="str">
        <f>VLOOKUP($A226,Questions!$A$2:$W$333,2,0)</f>
        <v>Have you taken actions to mitigate the identified risks?</v>
      </c>
      <c r="C226" s="60" t="str">
        <f>VLOOKUP($A226,'Institution Evaluation'!$A$56:$J$346,4,0)&amp;""</f>
        <v/>
      </c>
      <c r="D226" s="60" t="str">
        <f>VLOOKUP($A226,'Institution Evaluation'!$A$56:$J$346,3,0)&amp;""</f>
        <v/>
      </c>
      <c r="E226" s="211" t="str">
        <f>VLOOKUP($A226,'Institution Evaluation'!$A$56:$J$346,5,0)&amp;""</f>
        <v/>
      </c>
      <c r="F226" s="39" t="str">
        <f>VLOOKUP($A226,'Institution Evaluation'!$A$56:$J$346,6,0)&amp;""</f>
        <v>Yes</v>
      </c>
      <c r="G226" s="208" t="str">
        <f>VLOOKUP($A226,'Institution Evaluation'!$A$56:$J$346,7,0)&amp;""</f>
        <v/>
      </c>
      <c r="H226" s="60" t="str">
        <f>VLOOKUP($A226,'Institution Evaluation'!$A$56:$J$346,8,0)&amp;""</f>
        <v>Standard Importance</v>
      </c>
      <c r="I226" s="209" t="str">
        <f>VLOOKUP($A226,'Institution Evaluation'!$A$56:$J$346,9,0)&amp;""</f>
        <v/>
      </c>
      <c r="J226" s="65" t="str">
        <f>IF(VLOOKUP($A226,'Institution Evaluation'!$A$56:$J$346,10,0)=TRUE,"Yes","")</f>
        <v/>
      </c>
    </row>
    <row r="227" spans="1:10" ht="42.75" x14ac:dyDescent="0.2">
      <c r="A227" s="25" t="s">
        <v>630</v>
      </c>
      <c r="B227" s="24" t="str">
        <f>VLOOKUP($A227,Questions!$A$2:$W$333,2,0)</f>
        <v>Does your application require user and system administrator password changes at a frequency no greater than 90 days?</v>
      </c>
      <c r="C227" s="60" t="str">
        <f>VLOOKUP($A227,'Institution Evaluation'!$A$56:$J$346,4,0)&amp;""</f>
        <v/>
      </c>
      <c r="D227" s="60" t="str">
        <f>VLOOKUP($A227,'Institution Evaluation'!$A$56:$J$346,3,0)&amp;""</f>
        <v/>
      </c>
      <c r="E227" s="211" t="str">
        <f>VLOOKUP($A227,'Institution Evaluation'!$A$56:$J$346,5,0)&amp;""</f>
        <v/>
      </c>
      <c r="F227" s="39" t="str">
        <f>VLOOKUP($A227,'Institution Evaluation'!$A$56:$J$346,6,0)&amp;""</f>
        <v>Yes</v>
      </c>
      <c r="G227" s="208" t="str">
        <f>VLOOKUP($A227,'Institution Evaluation'!$A$56:$J$346,7,0)&amp;""</f>
        <v/>
      </c>
      <c r="H227" s="60" t="str">
        <f>VLOOKUP($A227,'Institution Evaluation'!$A$56:$J$346,8,0)&amp;""</f>
        <v>Standard Importance</v>
      </c>
      <c r="I227" s="209" t="str">
        <f>VLOOKUP($A227,'Institution Evaluation'!$A$56:$J$346,9,0)&amp;""</f>
        <v/>
      </c>
      <c r="J227" s="65" t="str">
        <f>IF(VLOOKUP($A227,'Institution Evaluation'!$A$56:$J$346,10,0)=TRUE,"Yes","")</f>
        <v/>
      </c>
    </row>
    <row r="228" spans="1:10" ht="42.75" x14ac:dyDescent="0.2">
      <c r="A228" s="25" t="s">
        <v>632</v>
      </c>
      <c r="B228" s="24" t="str">
        <f>VLOOKUP($A228,Questions!$A$2:$W$333,2,0)</f>
        <v>Does your application require users to set their own password after an administrator reset or on first use of the account?</v>
      </c>
      <c r="C228" s="60" t="str">
        <f>VLOOKUP($A228,'Institution Evaluation'!$A$56:$J$346,4,0)&amp;""</f>
        <v/>
      </c>
      <c r="D228" s="60" t="str">
        <f>VLOOKUP($A228,'Institution Evaluation'!$A$56:$J$346,3,0)&amp;""</f>
        <v/>
      </c>
      <c r="E228" s="211" t="str">
        <f>VLOOKUP($A228,'Institution Evaluation'!$A$56:$J$346,5,0)&amp;""</f>
        <v/>
      </c>
      <c r="F228" s="39" t="str">
        <f>VLOOKUP($A228,'Institution Evaluation'!$A$56:$J$346,6,0)&amp;""</f>
        <v>Yes</v>
      </c>
      <c r="G228" s="208" t="str">
        <f>VLOOKUP($A228,'Institution Evaluation'!$A$56:$J$346,7,0)&amp;""</f>
        <v/>
      </c>
      <c r="H228" s="60" t="str">
        <f>VLOOKUP($A228,'Institution Evaluation'!$A$56:$J$346,8,0)&amp;""</f>
        <v>Standard Importance</v>
      </c>
      <c r="I228" s="209" t="str">
        <f>VLOOKUP($A228,'Institution Evaluation'!$A$56:$J$346,9,0)&amp;""</f>
        <v/>
      </c>
      <c r="J228" s="65" t="str">
        <f>IF(VLOOKUP($A228,'Institution Evaluation'!$A$56:$J$346,10,0)=TRUE,"Yes","")</f>
        <v/>
      </c>
    </row>
    <row r="229" spans="1:10" ht="28.5" x14ac:dyDescent="0.2">
      <c r="A229" s="25" t="s">
        <v>634</v>
      </c>
      <c r="B229" s="24" t="str">
        <f>VLOOKUP($A229,Questions!$A$2:$W$333,2,0)</f>
        <v>Does your application lock out an account after a number of failed login attempts?</v>
      </c>
      <c r="C229" s="60" t="str">
        <f>VLOOKUP($A229,'Institution Evaluation'!$A$56:$J$346,4,0)&amp;""</f>
        <v/>
      </c>
      <c r="D229" s="60" t="str">
        <f>VLOOKUP($A229,'Institution Evaluation'!$A$56:$J$346,3,0)&amp;""</f>
        <v/>
      </c>
      <c r="E229" s="211" t="str">
        <f>VLOOKUP($A229,'Institution Evaluation'!$A$56:$J$346,5,0)&amp;""</f>
        <v/>
      </c>
      <c r="F229" s="39" t="str">
        <f>VLOOKUP($A229,'Institution Evaluation'!$A$56:$J$346,6,0)&amp;""</f>
        <v>Yes</v>
      </c>
      <c r="G229" s="208" t="str">
        <f>VLOOKUP($A229,'Institution Evaluation'!$A$56:$J$346,7,0)&amp;""</f>
        <v/>
      </c>
      <c r="H229" s="60" t="str">
        <f>VLOOKUP($A229,'Institution Evaluation'!$A$56:$J$346,8,0)&amp;""</f>
        <v>Standard Importance</v>
      </c>
      <c r="I229" s="209" t="str">
        <f>VLOOKUP($A229,'Institution Evaluation'!$A$56:$J$346,9,0)&amp;""</f>
        <v/>
      </c>
      <c r="J229" s="65" t="str">
        <f>IF(VLOOKUP($A229,'Institution Evaluation'!$A$56:$J$346,10,0)=TRUE,"Yes","")</f>
        <v/>
      </c>
    </row>
    <row r="230" spans="1:10" ht="28.5" x14ac:dyDescent="0.2">
      <c r="A230" s="25" t="s">
        <v>636</v>
      </c>
      <c r="B230" s="24" t="str">
        <f>VLOOKUP($A230,Questions!$A$2:$W$333,2,0)</f>
        <v>Does your application automatically lock or log-out an account after a period of inactivity?</v>
      </c>
      <c r="C230" s="60" t="str">
        <f>VLOOKUP($A230,'Institution Evaluation'!$A$56:$J$346,4,0)&amp;""</f>
        <v/>
      </c>
      <c r="D230" s="60" t="str">
        <f>VLOOKUP($A230,'Institution Evaluation'!$A$56:$J$346,3,0)&amp;""</f>
        <v/>
      </c>
      <c r="E230" s="211" t="str">
        <f>VLOOKUP($A230,'Institution Evaluation'!$A$56:$J$346,5,0)&amp;""</f>
        <v/>
      </c>
      <c r="F230" s="39" t="str">
        <f>VLOOKUP($A230,'Institution Evaluation'!$A$56:$J$346,6,0)&amp;""</f>
        <v>Yes</v>
      </c>
      <c r="G230" s="208" t="str">
        <f>VLOOKUP($A230,'Institution Evaluation'!$A$56:$J$346,7,0)&amp;""</f>
        <v/>
      </c>
      <c r="H230" s="60" t="str">
        <f>VLOOKUP($A230,'Institution Evaluation'!$A$56:$J$346,8,0)&amp;""</f>
        <v>Standard Importance</v>
      </c>
      <c r="I230" s="209" t="str">
        <f>VLOOKUP($A230,'Institution Evaluation'!$A$56:$J$346,9,0)&amp;""</f>
        <v/>
      </c>
      <c r="J230" s="65" t="str">
        <f>IF(VLOOKUP($A230,'Institution Evaluation'!$A$56:$J$346,10,0)=TRUE,"Yes","")</f>
        <v/>
      </c>
    </row>
    <row r="231" spans="1:10" ht="42.75" x14ac:dyDescent="0.2">
      <c r="A231" s="25" t="s">
        <v>638</v>
      </c>
      <c r="B231" s="24" t="str">
        <f>VLOOKUP($A231,Questions!$A$2:$W$333,2,0)</f>
        <v>Are passwords visible in plain text, whether when stored or entered, including service level accounts (i.e., database accounts, etc.)?</v>
      </c>
      <c r="C231" s="60" t="str">
        <f>VLOOKUP($A231,'Institution Evaluation'!$A$56:$J$346,4,0)&amp;""</f>
        <v/>
      </c>
      <c r="D231" s="60" t="str">
        <f>VLOOKUP($A231,'Institution Evaluation'!$A$56:$J$346,3,0)&amp;""</f>
        <v/>
      </c>
      <c r="E231" s="211" t="str">
        <f>VLOOKUP($A231,'Institution Evaluation'!$A$56:$J$346,5,0)&amp;""</f>
        <v/>
      </c>
      <c r="F231" s="39" t="str">
        <f>VLOOKUP($A231,'Institution Evaluation'!$A$56:$J$346,6,0)&amp;""</f>
        <v>No</v>
      </c>
      <c r="G231" s="208" t="str">
        <f>VLOOKUP($A231,'Institution Evaluation'!$A$56:$J$346,7,0)&amp;""</f>
        <v/>
      </c>
      <c r="H231" s="60" t="str">
        <f>VLOOKUP($A231,'Institution Evaluation'!$A$56:$J$346,8,0)&amp;""</f>
        <v>Standard Importance</v>
      </c>
      <c r="I231" s="209" t="str">
        <f>VLOOKUP($A231,'Institution Evaluation'!$A$56:$J$346,9,0)&amp;""</f>
        <v/>
      </c>
      <c r="J231" s="65" t="str">
        <f>IF(VLOOKUP($A231,'Institution Evaluation'!$A$56:$J$346,10,0)=TRUE,"Yes","")</f>
        <v/>
      </c>
    </row>
    <row r="232" spans="1:10" ht="42.75" x14ac:dyDescent="0.2">
      <c r="A232" s="25" t="s">
        <v>640</v>
      </c>
      <c r="B232" s="24" t="str">
        <f>VLOOKUP($A232,Questions!$A$2:$W$333,2,0)</f>
        <v>If the application is institution-hosted, can all service level and administrative account passwords be changed by the institution?</v>
      </c>
      <c r="C232" s="60" t="str">
        <f>VLOOKUP($A232,'Institution Evaluation'!$A$56:$J$346,4,0)&amp;""</f>
        <v/>
      </c>
      <c r="D232" s="60" t="str">
        <f>VLOOKUP($A232,'Institution Evaluation'!$A$56:$J$346,3,0)&amp;""</f>
        <v/>
      </c>
      <c r="E232" s="211" t="str">
        <f>VLOOKUP($A232,'Institution Evaluation'!$A$56:$J$346,5,0)&amp;""</f>
        <v/>
      </c>
      <c r="F232" s="39" t="str">
        <f>VLOOKUP($A232,'Institution Evaluation'!$A$56:$J$346,6,0)&amp;""</f>
        <v>Yes</v>
      </c>
      <c r="G232" s="208" t="str">
        <f>VLOOKUP($A232,'Institution Evaluation'!$A$56:$J$346,7,0)&amp;""</f>
        <v/>
      </c>
      <c r="H232" s="60" t="str">
        <f>VLOOKUP($A232,'Institution Evaluation'!$A$56:$J$346,8,0)&amp;""</f>
        <v>Standard Importance</v>
      </c>
      <c r="I232" s="209" t="str">
        <f>VLOOKUP($A232,'Institution Evaluation'!$A$56:$J$346,9,0)&amp;""</f>
        <v/>
      </c>
      <c r="J232" s="65" t="str">
        <f>IF(VLOOKUP($A232,'Institution Evaluation'!$A$56:$J$346,10,0)=TRUE,"Yes","")</f>
        <v/>
      </c>
    </row>
    <row r="233" spans="1:10" ht="28.5" x14ac:dyDescent="0.2">
      <c r="A233" s="25" t="s">
        <v>642</v>
      </c>
      <c r="B233" s="24" t="str">
        <f>VLOOKUP($A233,Questions!$A$2:$W$333,2,0)</f>
        <v>Does your application provide the ability to define user access levels?</v>
      </c>
      <c r="C233" s="60" t="str">
        <f>VLOOKUP($A233,'Institution Evaluation'!$A$56:$J$346,4,0)&amp;""</f>
        <v/>
      </c>
      <c r="D233" s="60" t="str">
        <f>VLOOKUP($A233,'Institution Evaluation'!$A$56:$J$346,3,0)&amp;""</f>
        <v/>
      </c>
      <c r="E233" s="211" t="str">
        <f>VLOOKUP($A233,'Institution Evaluation'!$A$56:$J$346,5,0)&amp;""</f>
        <v/>
      </c>
      <c r="F233" s="39" t="str">
        <f>VLOOKUP($A233,'Institution Evaluation'!$A$56:$J$346,6,0)&amp;""</f>
        <v>Yes</v>
      </c>
      <c r="G233" s="208" t="str">
        <f>VLOOKUP($A233,'Institution Evaluation'!$A$56:$J$346,7,0)&amp;""</f>
        <v/>
      </c>
      <c r="H233" s="60" t="str">
        <f>VLOOKUP($A233,'Institution Evaluation'!$A$56:$J$346,8,0)&amp;""</f>
        <v>Standard Importance</v>
      </c>
      <c r="I233" s="209" t="str">
        <f>VLOOKUP($A233,'Institution Evaluation'!$A$56:$J$346,9,0)&amp;""</f>
        <v/>
      </c>
      <c r="J233" s="65" t="str">
        <f>IF(VLOOKUP($A233,'Institution Evaluation'!$A$56:$J$346,10,0)=TRUE,"Yes","")</f>
        <v/>
      </c>
    </row>
    <row r="234" spans="1:10" ht="42.75" x14ac:dyDescent="0.2">
      <c r="A234" s="25" t="s">
        <v>644</v>
      </c>
      <c r="B234" s="24" t="str">
        <f>VLOOKUP($A234,Questions!$A$2:$W$333,2,0)</f>
        <v>Does your application support varying levels of access to administrative tasks defined individually per user?</v>
      </c>
      <c r="C234" s="60" t="str">
        <f>VLOOKUP($A234,'Institution Evaluation'!$A$56:$J$346,4,0)&amp;""</f>
        <v/>
      </c>
      <c r="D234" s="60" t="str">
        <f>VLOOKUP($A234,'Institution Evaluation'!$A$56:$J$346,3,0)&amp;""</f>
        <v/>
      </c>
      <c r="E234" s="211" t="str">
        <f>VLOOKUP($A234,'Institution Evaluation'!$A$56:$J$346,5,0)&amp;""</f>
        <v/>
      </c>
      <c r="F234" s="39" t="str">
        <f>VLOOKUP($A234,'Institution Evaluation'!$A$56:$J$346,6,0)&amp;""</f>
        <v>Yes</v>
      </c>
      <c r="G234" s="208" t="str">
        <f>VLOOKUP($A234,'Institution Evaluation'!$A$56:$J$346,7,0)&amp;""</f>
        <v/>
      </c>
      <c r="H234" s="60" t="str">
        <f>VLOOKUP($A234,'Institution Evaluation'!$A$56:$J$346,8,0)&amp;""</f>
        <v>Standard Importance</v>
      </c>
      <c r="I234" s="209" t="str">
        <f>VLOOKUP($A234,'Institution Evaluation'!$A$56:$J$346,9,0)&amp;""</f>
        <v/>
      </c>
      <c r="J234" s="65" t="str">
        <f>IF(VLOOKUP($A234,'Institution Evaluation'!$A$56:$J$346,10,0)=TRUE,"Yes","")</f>
        <v/>
      </c>
    </row>
    <row r="235" spans="1:10" ht="28.5" x14ac:dyDescent="0.2">
      <c r="A235" s="25" t="s">
        <v>646</v>
      </c>
      <c r="B235" s="24" t="str">
        <f>VLOOKUP($A235,Questions!$A$2:$W$333,2,0)</f>
        <v>Does your application support varying levels of access to records based on user ID?</v>
      </c>
      <c r="C235" s="60" t="str">
        <f>VLOOKUP($A235,'Institution Evaluation'!$A$56:$J$346,4,0)&amp;""</f>
        <v/>
      </c>
      <c r="D235" s="60" t="str">
        <f>VLOOKUP($A235,'Institution Evaluation'!$A$56:$J$346,3,0)&amp;""</f>
        <v/>
      </c>
      <c r="E235" s="211" t="str">
        <f>VLOOKUP($A235,'Institution Evaluation'!$A$56:$J$346,5,0)&amp;""</f>
        <v/>
      </c>
      <c r="F235" s="39" t="str">
        <f>VLOOKUP($A235,'Institution Evaluation'!$A$56:$J$346,6,0)&amp;""</f>
        <v>No</v>
      </c>
      <c r="G235" s="208" t="str">
        <f>VLOOKUP($A235,'Institution Evaluation'!$A$56:$J$346,7,0)&amp;""</f>
        <v/>
      </c>
      <c r="H235" s="60" t="str">
        <f>VLOOKUP($A235,'Institution Evaluation'!$A$56:$J$346,8,0)&amp;""</f>
        <v>Standard Importance</v>
      </c>
      <c r="I235" s="209" t="str">
        <f>VLOOKUP($A235,'Institution Evaluation'!$A$56:$J$346,9,0)&amp;""</f>
        <v/>
      </c>
      <c r="J235" s="65" t="str">
        <f>IF(VLOOKUP($A235,'Institution Evaluation'!$A$56:$J$346,10,0)=TRUE,"Yes","")</f>
        <v/>
      </c>
    </row>
    <row r="236" spans="1:10" ht="28.5" x14ac:dyDescent="0.2">
      <c r="A236" s="25" t="s">
        <v>647</v>
      </c>
      <c r="B236" s="24" t="str">
        <f>VLOOKUP($A236,Questions!$A$2:$W$333,2,0)</f>
        <v>Is there a limit to the number of groups to which a user can be assigned?</v>
      </c>
      <c r="C236" s="60" t="str">
        <f>VLOOKUP($A236,'Institution Evaluation'!$A$56:$J$346,4,0)&amp;""</f>
        <v/>
      </c>
      <c r="D236" s="60" t="str">
        <f>VLOOKUP($A236,'Institution Evaluation'!$A$56:$J$346,3,0)&amp;""</f>
        <v/>
      </c>
      <c r="E236" s="211" t="str">
        <f>VLOOKUP($A236,'Institution Evaluation'!$A$56:$J$346,5,0)&amp;""</f>
        <v/>
      </c>
      <c r="F236" s="39" t="str">
        <f>VLOOKUP($A236,'Institution Evaluation'!$A$56:$J$346,6,0)&amp;""</f>
        <v>Yes</v>
      </c>
      <c r="G236" s="208" t="str">
        <f>VLOOKUP($A236,'Institution Evaluation'!$A$56:$J$346,7,0)&amp;""</f>
        <v/>
      </c>
      <c r="H236" s="60" t="str">
        <f>VLOOKUP($A236,'Institution Evaluation'!$A$56:$J$346,8,0)&amp;""</f>
        <v>Standard Importance</v>
      </c>
      <c r="I236" s="209" t="str">
        <f>VLOOKUP($A236,'Institution Evaluation'!$A$56:$J$346,9,0)&amp;""</f>
        <v/>
      </c>
      <c r="J236" s="65" t="str">
        <f>IF(VLOOKUP($A236,'Institution Evaluation'!$A$56:$J$346,10,0)=TRUE,"Yes","")</f>
        <v/>
      </c>
    </row>
    <row r="237" spans="1:10" ht="57" x14ac:dyDescent="0.2">
      <c r="A237" s="25" t="s">
        <v>649</v>
      </c>
      <c r="B237" s="24" t="str">
        <f>VLOOKUP($A237,Questions!$A$2:$W$333,2,0)</f>
        <v>Do accounts used for solution provider-supplied remote support abide by the same authentication policies and access logging as the rest of the system?</v>
      </c>
      <c r="C237" s="60" t="str">
        <f>VLOOKUP($A237,'Institution Evaluation'!$A$56:$J$346,4,0)&amp;""</f>
        <v/>
      </c>
      <c r="D237" s="60" t="str">
        <f>VLOOKUP($A237,'Institution Evaluation'!$A$56:$J$346,3,0)&amp;""</f>
        <v/>
      </c>
      <c r="E237" s="211" t="str">
        <f>VLOOKUP($A237,'Institution Evaluation'!$A$56:$J$346,5,0)&amp;""</f>
        <v/>
      </c>
      <c r="F237" s="39" t="str">
        <f>VLOOKUP($A237,'Institution Evaluation'!$A$56:$J$346,6,0)&amp;""</f>
        <v>Yes</v>
      </c>
      <c r="G237" s="208" t="str">
        <f>VLOOKUP($A237,'Institution Evaluation'!$A$56:$J$346,7,0)&amp;""</f>
        <v/>
      </c>
      <c r="H237" s="60" t="str">
        <f>VLOOKUP($A237,'Institution Evaluation'!$A$56:$J$346,8,0)&amp;""</f>
        <v>Standard Importance</v>
      </c>
      <c r="I237" s="209" t="str">
        <f>VLOOKUP($A237,'Institution Evaluation'!$A$56:$J$346,9,0)&amp;""</f>
        <v/>
      </c>
      <c r="J237" s="65" t="str">
        <f>IF(VLOOKUP($A237,'Institution Evaluation'!$A$56:$J$346,10,0)=TRUE,"Yes","")</f>
        <v/>
      </c>
    </row>
    <row r="238" spans="1:10" ht="42.75" x14ac:dyDescent="0.2">
      <c r="A238" s="25" t="s">
        <v>650</v>
      </c>
      <c r="B238" s="24" t="str">
        <f>VLOOKUP($A238,Questions!$A$2:$W$333,2,0)</f>
        <v>Does the application log record access including specific user, date/time of access, and originating IP or device?</v>
      </c>
      <c r="C238" s="60" t="str">
        <f>VLOOKUP($A238,'Institution Evaluation'!$A$56:$J$346,4,0)&amp;""</f>
        <v/>
      </c>
      <c r="D238" s="60" t="str">
        <f>VLOOKUP($A238,'Institution Evaluation'!$A$56:$J$346,3,0)&amp;""</f>
        <v/>
      </c>
      <c r="E238" s="211" t="str">
        <f>VLOOKUP($A238,'Institution Evaluation'!$A$56:$J$346,5,0)&amp;""</f>
        <v/>
      </c>
      <c r="F238" s="39" t="str">
        <f>VLOOKUP($A238,'Institution Evaluation'!$A$56:$J$346,6,0)&amp;""</f>
        <v>Yes</v>
      </c>
      <c r="G238" s="208" t="str">
        <f>VLOOKUP($A238,'Institution Evaluation'!$A$56:$J$346,7,0)&amp;""</f>
        <v/>
      </c>
      <c r="H238" s="60" t="str">
        <f>VLOOKUP($A238,'Institution Evaluation'!$A$56:$J$346,8,0)&amp;""</f>
        <v>Standard Importance</v>
      </c>
      <c r="I238" s="209" t="str">
        <f>VLOOKUP($A238,'Institution Evaluation'!$A$56:$J$346,9,0)&amp;""</f>
        <v/>
      </c>
      <c r="J238" s="65" t="str">
        <f>IF(VLOOKUP($A238,'Institution Evaluation'!$A$56:$J$346,10,0)=TRUE,"Yes","")</f>
        <v/>
      </c>
    </row>
    <row r="239" spans="1:10" ht="57" x14ac:dyDescent="0.2">
      <c r="A239" s="25" t="s">
        <v>652</v>
      </c>
      <c r="B239" s="24" t="str">
        <f>VLOOKUP($A239,Questions!$A$2:$W$333,2,0)</f>
        <v>Does the application log administrative activity, such as user account access changes and password changes, including specific user, date/time of changes, and originating IP or device?</v>
      </c>
      <c r="C239" s="60" t="str">
        <f>VLOOKUP($A239,'Institution Evaluation'!$A$56:$J$346,4,0)&amp;""</f>
        <v/>
      </c>
      <c r="D239" s="60" t="str">
        <f>VLOOKUP($A239,'Institution Evaluation'!$A$56:$J$346,3,0)&amp;""</f>
        <v/>
      </c>
      <c r="E239" s="211" t="str">
        <f>VLOOKUP($A239,'Institution Evaluation'!$A$56:$J$346,5,0)&amp;""</f>
        <v/>
      </c>
      <c r="F239" s="39" t="str">
        <f>VLOOKUP($A239,'Institution Evaluation'!$A$56:$J$346,6,0)&amp;""</f>
        <v>Yes</v>
      </c>
      <c r="G239" s="208" t="str">
        <f>VLOOKUP($A239,'Institution Evaluation'!$A$56:$J$346,7,0)&amp;""</f>
        <v/>
      </c>
      <c r="H239" s="60" t="str">
        <f>VLOOKUP($A239,'Institution Evaluation'!$A$56:$J$346,8,0)&amp;""</f>
        <v>Standard Importance</v>
      </c>
      <c r="I239" s="209" t="str">
        <f>VLOOKUP($A239,'Institution Evaluation'!$A$56:$J$346,9,0)&amp;""</f>
        <v/>
      </c>
      <c r="J239" s="65" t="str">
        <f>IF(VLOOKUP($A239,'Institution Evaluation'!$A$56:$J$346,10,0)=TRUE,"Yes","")</f>
        <v/>
      </c>
    </row>
    <row r="240" spans="1:10" ht="28.5" x14ac:dyDescent="0.2">
      <c r="A240" s="25" t="s">
        <v>654</v>
      </c>
      <c r="B240" s="24" t="str">
        <f>VLOOKUP($A240,Questions!$A$2:$W$333,2,0)</f>
        <v>How long does the application keep access/change logs?</v>
      </c>
      <c r="C240" s="60" t="str">
        <f>VLOOKUP($A240,'Institution Evaluation'!$A$56:$J$346,4,0)&amp;""</f>
        <v/>
      </c>
      <c r="D240" s="60" t="str">
        <f>VLOOKUP($A240,'Institution Evaluation'!$A$56:$J$346,3,0)&amp;""</f>
        <v/>
      </c>
      <c r="E240" s="211" t="str">
        <f>VLOOKUP($A240,'Institution Evaluation'!$A$56:$J$346,5,0)&amp;""</f>
        <v/>
      </c>
      <c r="F240" s="39" t="str">
        <f>VLOOKUP($A240,'Institution Evaluation'!$A$56:$J$346,6,0)&amp;""</f>
        <v>Yes</v>
      </c>
      <c r="G240" s="208" t="str">
        <f>VLOOKUP($A240,'Institution Evaluation'!$A$56:$J$346,7,0)&amp;""</f>
        <v/>
      </c>
      <c r="H240" s="60" t="str">
        <f>VLOOKUP($A240,'Institution Evaluation'!$A$56:$J$346,8,0)&amp;""</f>
        <v>Standard Importance</v>
      </c>
      <c r="I240" s="209" t="str">
        <f>VLOOKUP($A240,'Institution Evaluation'!$A$56:$J$346,9,0)&amp;""</f>
        <v/>
      </c>
      <c r="J240" s="65" t="str">
        <f>IF(VLOOKUP($A240,'Institution Evaluation'!$A$56:$J$346,10,0)=TRUE,"Yes","")</f>
        <v/>
      </c>
    </row>
    <row r="241" spans="1:13" ht="15" x14ac:dyDescent="0.2">
      <c r="A241" s="25" t="s">
        <v>656</v>
      </c>
      <c r="B241" s="24" t="str">
        <f>VLOOKUP($A241,Questions!$A$2:$W$333,2,0)</f>
        <v>Can the application logs be archived?</v>
      </c>
      <c r="C241" s="60" t="str">
        <f>VLOOKUP($A241,'Institution Evaluation'!$A$56:$J$346,4,0)&amp;""</f>
        <v/>
      </c>
      <c r="D241" s="60" t="str">
        <f>VLOOKUP($A241,'Institution Evaluation'!$A$56:$J$346,3,0)&amp;""</f>
        <v/>
      </c>
      <c r="E241" s="211" t="str">
        <f>VLOOKUP($A241,'Institution Evaluation'!$A$56:$J$346,5,0)&amp;""</f>
        <v/>
      </c>
      <c r="F241" s="39" t="str">
        <f>VLOOKUP($A241,'Institution Evaluation'!$A$56:$J$346,6,0)&amp;""</f>
        <v>Yes</v>
      </c>
      <c r="G241" s="208" t="str">
        <f>VLOOKUP($A241,'Institution Evaluation'!$A$56:$J$346,7,0)&amp;""</f>
        <v/>
      </c>
      <c r="H241" s="60" t="str">
        <f>VLOOKUP($A241,'Institution Evaluation'!$A$56:$J$346,8,0)&amp;""</f>
        <v>Standard Importance</v>
      </c>
      <c r="I241" s="209" t="str">
        <f>VLOOKUP($A241,'Institution Evaluation'!$A$56:$J$346,9,0)&amp;""</f>
        <v/>
      </c>
      <c r="J241" s="65" t="str">
        <f>IF(VLOOKUP($A241,'Institution Evaluation'!$A$56:$J$346,10,0)=TRUE,"Yes","")</f>
        <v/>
      </c>
    </row>
    <row r="242" spans="1:13" ht="15" x14ac:dyDescent="0.2">
      <c r="A242" s="25" t="s">
        <v>658</v>
      </c>
      <c r="B242" s="24" t="str">
        <f>VLOOKUP($A242,Questions!$A$2:$W$333,2,0)</f>
        <v>Can the application logs be saved externally?</v>
      </c>
      <c r="C242" s="60" t="str">
        <f>VLOOKUP($A242,'Institution Evaluation'!$A$56:$J$346,4,0)&amp;""</f>
        <v/>
      </c>
      <c r="D242" s="60" t="str">
        <f>VLOOKUP($A242,'Institution Evaluation'!$A$56:$J$346,3,0)&amp;""</f>
        <v/>
      </c>
      <c r="E242" s="211" t="str">
        <f>VLOOKUP($A242,'Institution Evaluation'!$A$56:$J$346,5,0)&amp;""</f>
        <v/>
      </c>
      <c r="F242" s="39" t="str">
        <f>VLOOKUP($A242,'Institution Evaluation'!$A$56:$J$346,6,0)&amp;""</f>
        <v>Yes</v>
      </c>
      <c r="G242" s="208" t="str">
        <f>VLOOKUP($A242,'Institution Evaluation'!$A$56:$J$346,7,0)&amp;""</f>
        <v/>
      </c>
      <c r="H242" s="60" t="str">
        <f>VLOOKUP($A242,'Institution Evaluation'!$A$56:$J$346,8,0)&amp;""</f>
        <v>Standard Importance</v>
      </c>
      <c r="I242" s="209" t="str">
        <f>VLOOKUP($A242,'Institution Evaluation'!$A$56:$J$346,9,0)&amp;""</f>
        <v/>
      </c>
      <c r="J242" s="65" t="str">
        <f>IF(VLOOKUP($A242,'Institution Evaluation'!$A$56:$J$346,10,0)=TRUE,"Yes","")</f>
        <v/>
      </c>
    </row>
    <row r="243" spans="1:13" ht="28.5" x14ac:dyDescent="0.2">
      <c r="A243" s="25" t="s">
        <v>660</v>
      </c>
      <c r="B243" s="24" t="str">
        <f>VLOOKUP($A243,Questions!$A$2:$W$333,2,0)</f>
        <v>Do you have a disaster recovery plan and emergency mode operation plan?</v>
      </c>
      <c r="C243" s="60" t="str">
        <f>VLOOKUP($A243,'Institution Evaluation'!$A$56:$J$346,4,0)&amp;""</f>
        <v/>
      </c>
      <c r="D243" s="60" t="str">
        <f>VLOOKUP($A243,'Institution Evaluation'!$A$56:$J$346,3,0)&amp;""</f>
        <v/>
      </c>
      <c r="E243" s="211" t="str">
        <f>VLOOKUP($A243,'Institution Evaluation'!$A$56:$J$346,5,0)&amp;""</f>
        <v/>
      </c>
      <c r="F243" s="39" t="str">
        <f>VLOOKUP($A243,'Institution Evaluation'!$A$56:$J$346,6,0)&amp;""</f>
        <v>Yes</v>
      </c>
      <c r="G243" s="208" t="str">
        <f>VLOOKUP($A243,'Institution Evaluation'!$A$56:$J$346,7,0)&amp;""</f>
        <v/>
      </c>
      <c r="H243" s="60" t="str">
        <f>VLOOKUP($A243,'Institution Evaluation'!$A$56:$J$346,8,0)&amp;""</f>
        <v>Standard Importance</v>
      </c>
      <c r="I243" s="209" t="str">
        <f>VLOOKUP($A243,'Institution Evaluation'!$A$56:$J$346,9,0)&amp;""</f>
        <v/>
      </c>
      <c r="J243" s="65" t="str">
        <f>IF(VLOOKUP($A243,'Institution Evaluation'!$A$56:$J$346,10,0)=TRUE,"Yes","")</f>
        <v/>
      </c>
    </row>
    <row r="244" spans="1:13" ht="28.5" x14ac:dyDescent="0.2">
      <c r="A244" s="25" t="s">
        <v>661</v>
      </c>
      <c r="B244" s="24" t="str">
        <f>VLOOKUP($A244,Questions!$A$2:$W$333,2,0)</f>
        <v>Can you provide a HIPAA compliance attestation document?</v>
      </c>
      <c r="C244" s="60" t="str">
        <f>VLOOKUP($A244,'Institution Evaluation'!$A$56:$J$346,4,0)&amp;""</f>
        <v/>
      </c>
      <c r="D244" s="60" t="str">
        <f>VLOOKUP($A244,'Institution Evaluation'!$A$56:$J$346,3,0)&amp;""</f>
        <v/>
      </c>
      <c r="E244" s="211" t="str">
        <f>VLOOKUP($A244,'Institution Evaluation'!$A$56:$J$346,5,0)&amp;""</f>
        <v/>
      </c>
      <c r="F244" s="39" t="str">
        <f>VLOOKUP($A244,'Institution Evaluation'!$A$56:$J$346,6,0)&amp;""</f>
        <v>Yes</v>
      </c>
      <c r="G244" s="208" t="str">
        <f>VLOOKUP($A244,'Institution Evaluation'!$A$56:$J$346,7,0)&amp;""</f>
        <v/>
      </c>
      <c r="H244" s="60" t="str">
        <f>VLOOKUP($A244,'Institution Evaluation'!$A$56:$J$346,8,0)&amp;""</f>
        <v>Standard Importance</v>
      </c>
      <c r="I244" s="209" t="str">
        <f>VLOOKUP($A244,'Institution Evaluation'!$A$56:$J$346,9,0)&amp;""</f>
        <v/>
      </c>
      <c r="J244" s="65" t="str">
        <f>IF(VLOOKUP($A244,'Institution Evaluation'!$A$56:$J$346,10,0)=TRUE,"Yes","")</f>
        <v/>
      </c>
    </row>
    <row r="245" spans="1:13" ht="28.5" x14ac:dyDescent="0.2">
      <c r="A245" s="25" t="s">
        <v>663</v>
      </c>
      <c r="B245" s="24" t="str">
        <f>VLOOKUP($A245,Questions!$A$2:$W$333,2,0)</f>
        <v>Are you willing to enter into a Business Associate Agreement (BAA)?</v>
      </c>
      <c r="C245" s="60" t="str">
        <f>VLOOKUP($A245,'Institution Evaluation'!$A$56:$J$346,4,0)&amp;""</f>
        <v/>
      </c>
      <c r="D245" s="60" t="str">
        <f>VLOOKUP($A245,'Institution Evaluation'!$A$56:$J$346,3,0)&amp;""</f>
        <v/>
      </c>
      <c r="E245" s="211" t="str">
        <f>VLOOKUP($A245,'Institution Evaluation'!$A$56:$J$346,5,0)&amp;""</f>
        <v/>
      </c>
      <c r="F245" s="39" t="str">
        <f>VLOOKUP($A245,'Institution Evaluation'!$A$56:$J$346,6,0)&amp;""</f>
        <v>Yes</v>
      </c>
      <c r="G245" s="208" t="str">
        <f>VLOOKUP($A245,'Institution Evaluation'!$A$56:$J$346,7,0)&amp;""</f>
        <v/>
      </c>
      <c r="H245" s="60" t="str">
        <f>VLOOKUP($A245,'Institution Evaluation'!$A$56:$J$346,8,0)&amp;""</f>
        <v>Standard Importance</v>
      </c>
      <c r="I245" s="209" t="str">
        <f>VLOOKUP($A245,'Institution Evaluation'!$A$56:$J$346,9,0)&amp;""</f>
        <v/>
      </c>
      <c r="J245" s="65" t="str">
        <f>IF(VLOOKUP($A245,'Institution Evaluation'!$A$56:$J$346,10,0)=TRUE,"Yes","")</f>
        <v/>
      </c>
    </row>
    <row r="246" spans="1:13" ht="28.5" x14ac:dyDescent="0.2">
      <c r="A246" s="25" t="s">
        <v>665</v>
      </c>
      <c r="B246" s="24" t="str">
        <f>VLOOKUP($A246,Questions!$A$2:$W$333,2,0)</f>
        <v>Do your data backup and retention policies and practices meet HIPAA requirements?</v>
      </c>
      <c r="C246" s="60" t="str">
        <f>VLOOKUP($A246,'Institution Evaluation'!$A$56:$J$346,4,0)&amp;""</f>
        <v/>
      </c>
      <c r="D246" s="60" t="str">
        <f>VLOOKUP($A246,'Institution Evaluation'!$A$56:$J$346,3,0)&amp;""</f>
        <v/>
      </c>
      <c r="E246" s="211" t="str">
        <f>VLOOKUP($A246,'Institution Evaluation'!$A$56:$J$346,5,0)&amp;""</f>
        <v/>
      </c>
      <c r="F246" s="39" t="str">
        <f>VLOOKUP($A246,'Institution Evaluation'!$A$56:$J$346,6,0)&amp;""</f>
        <v>Yes</v>
      </c>
      <c r="G246" s="208" t="str">
        <f>VLOOKUP($A246,'Institution Evaluation'!$A$56:$J$346,7,0)&amp;""</f>
        <v/>
      </c>
      <c r="H246" s="60" t="str">
        <f>VLOOKUP($A246,'Institution Evaluation'!$A$56:$J$346,8,0)&amp;""</f>
        <v>Minor Importance</v>
      </c>
      <c r="I246" s="209" t="str">
        <f>VLOOKUP($A246,'Institution Evaluation'!$A$56:$J$346,9,0)&amp;""</f>
        <v/>
      </c>
      <c r="J246" s="65" t="str">
        <f>IF(VLOOKUP($A246,'Institution Evaluation'!$A$56:$J$346,10,0)=TRUE,"Yes","")</f>
        <v/>
      </c>
    </row>
    <row r="247" spans="1:13" s="1" customFormat="1" ht="37.35" customHeight="1" x14ac:dyDescent="0.2">
      <c r="A247" s="80" t="str">
        <f>VLOOKUP(LEFT($A248,4),'Auto Responses'!$N$4:$O$38,2,0)&amp;""</f>
        <v xml:space="preserve"> Payment Card Industry Data Security Standard (PCI DSS)</v>
      </c>
      <c r="B247" s="30"/>
      <c r="C247" s="40"/>
      <c r="D247" s="40"/>
      <c r="E247" s="151" t="s">
        <v>1099</v>
      </c>
      <c r="F247" s="40"/>
      <c r="G247" s="40"/>
      <c r="H247" s="40"/>
      <c r="I247" s="40"/>
      <c r="J247" s="40"/>
    </row>
    <row r="248" spans="1:13" ht="42.75" x14ac:dyDescent="0.2">
      <c r="A248" s="25" t="s">
        <v>666</v>
      </c>
      <c r="B248" s="24" t="str">
        <f>VLOOKUP($A248,Questions!$A$2:$W$333,2,0)</f>
        <v>Do you have a current, executed within the past year, Attestation of Compliance (AoC) or Report on Compliance (RoC)?*</v>
      </c>
      <c r="C248" s="60" t="str">
        <f>VLOOKUP($A248,'Institution Evaluation'!$A$56:$J$346,4,0)&amp;""</f>
        <v/>
      </c>
      <c r="D248" s="60" t="str">
        <f>VLOOKUP($A248,'Institution Evaluation'!$A$56:$J$346,3,0)&amp;""</f>
        <v/>
      </c>
      <c r="E248" s="211" t="str">
        <f>VLOOKUP($A248,'Institution Evaluation'!$A$56:$J$346,5,0)&amp;""</f>
        <v/>
      </c>
      <c r="F248" s="39" t="str">
        <f>VLOOKUP($A248,'Institution Evaluation'!$A$56:$J$346,6,0)&amp;""</f>
        <v>Yes</v>
      </c>
      <c r="G248" s="208" t="str">
        <f>VLOOKUP($A248,'Institution Evaluation'!$A$56:$J$346,7,0)&amp;""</f>
        <v/>
      </c>
      <c r="H248" s="60" t="str">
        <f>VLOOKUP($A248,'Institution Evaluation'!$A$56:$J$346,8,0)&amp;""</f>
        <v>Critical Importance</v>
      </c>
      <c r="I248" s="209" t="str">
        <f>VLOOKUP($A248,'Institution Evaluation'!$A$56:$J$346,9,0)&amp;""</f>
        <v/>
      </c>
      <c r="J248" s="65" t="str">
        <f>IF(VLOOKUP($A248,'Institution Evaluation'!$A$56:$J$346,10,0)=TRUE,"Yes","")</f>
        <v/>
      </c>
      <c r="M248" s="77"/>
    </row>
    <row r="249" spans="1:13" ht="42.75" x14ac:dyDescent="0.2">
      <c r="A249" s="25" t="s">
        <v>670</v>
      </c>
      <c r="B249" s="24" t="str">
        <f>VLOOKUP($A249,Questions!$A$2:$W$333,2,0)</f>
        <v>Is the application listed as an approved Payment Application Data Security Standard (PA-DSS) application?*</v>
      </c>
      <c r="C249" s="60" t="str">
        <f>VLOOKUP($A249,'Institution Evaluation'!$A$56:$J$346,4,0)&amp;""</f>
        <v/>
      </c>
      <c r="D249" s="60" t="str">
        <f>VLOOKUP($A249,'Institution Evaluation'!$A$56:$J$346,3,0)&amp;""</f>
        <v/>
      </c>
      <c r="E249" s="211" t="str">
        <f>VLOOKUP($A249,'Institution Evaluation'!$A$56:$J$346,5,0)&amp;""</f>
        <v/>
      </c>
      <c r="F249" s="39" t="str">
        <f>VLOOKUP($A249,'Institution Evaluation'!$A$56:$J$346,6,0)&amp;""</f>
        <v>No</v>
      </c>
      <c r="G249" s="208" t="str">
        <f>VLOOKUP($A249,'Institution Evaluation'!$A$56:$J$346,7,0)&amp;""</f>
        <v/>
      </c>
      <c r="H249" s="60" t="str">
        <f>VLOOKUP($A249,'Institution Evaluation'!$A$56:$J$346,8,0)&amp;""</f>
        <v>Critical Importance</v>
      </c>
      <c r="I249" s="209" t="str">
        <f>VLOOKUP($A249,'Institution Evaluation'!$A$56:$J$346,9,0)&amp;""</f>
        <v/>
      </c>
      <c r="J249" s="65" t="str">
        <f>IF(VLOOKUP($A249,'Institution Evaluation'!$A$56:$J$346,10,0)=TRUE,"Yes","")</f>
        <v/>
      </c>
    </row>
    <row r="250" spans="1:13" ht="42.75" x14ac:dyDescent="0.2">
      <c r="A250" s="25" t="s">
        <v>672</v>
      </c>
      <c r="B250" s="24" t="str">
        <f>VLOOKUP($A250,Questions!$A$2:$W$333,2,0)</f>
        <v>Does the system or solutions use a third party to collect, store, process, or transmit cardholder (payment/credit/debt card) data?*</v>
      </c>
      <c r="C250" s="60" t="str">
        <f>VLOOKUP($A250,'Institution Evaluation'!$A$56:$J$346,4,0)&amp;""</f>
        <v/>
      </c>
      <c r="D250" s="60" t="str">
        <f>VLOOKUP($A250,'Institution Evaluation'!$A$56:$J$346,3,0)&amp;""</f>
        <v/>
      </c>
      <c r="E250" s="211" t="str">
        <f>VLOOKUP($A250,'Institution Evaluation'!$A$56:$J$346,5,0)&amp;""</f>
        <v/>
      </c>
      <c r="F250" s="39" t="str">
        <f>VLOOKUP($A250,'Institution Evaluation'!$A$56:$J$346,6,0)&amp;""</f>
        <v>No</v>
      </c>
      <c r="G250" s="208" t="str">
        <f>VLOOKUP($A250,'Institution Evaluation'!$A$56:$J$346,7,0)&amp;""</f>
        <v/>
      </c>
      <c r="H250" s="60" t="str">
        <f>VLOOKUP($A250,'Institution Evaluation'!$A$56:$J$346,8,0)&amp;""</f>
        <v>Critical Importance</v>
      </c>
      <c r="I250" s="209" t="str">
        <f>VLOOKUP($A250,'Institution Evaluation'!$A$56:$J$346,9,0)&amp;""</f>
        <v/>
      </c>
      <c r="J250" s="65" t="str">
        <f>IF(VLOOKUP($A250,'Institution Evaluation'!$A$56:$J$346,10,0)=TRUE,"Yes","")</f>
        <v/>
      </c>
    </row>
    <row r="251" spans="1:13" ht="42.75" x14ac:dyDescent="0.2">
      <c r="A251" s="25" t="s">
        <v>673</v>
      </c>
      <c r="B251" s="24" t="str">
        <f>VLOOKUP($A251,Questions!$A$2:$W$333,2,0)</f>
        <v>Do your systems or solutions store, process, or transmit cardholder (payment/credit/debt card) data?</v>
      </c>
      <c r="C251" s="60" t="str">
        <f>VLOOKUP($A251,'Institution Evaluation'!$A$56:$J$346,4,0)&amp;""</f>
        <v/>
      </c>
      <c r="D251" s="60" t="str">
        <f>VLOOKUP($A251,'Institution Evaluation'!$A$56:$J$346,3,0)&amp;""</f>
        <v/>
      </c>
      <c r="E251" s="211" t="str">
        <f>VLOOKUP($A251,'Institution Evaluation'!$A$56:$J$346,5,0)&amp;""</f>
        <v/>
      </c>
      <c r="F251" s="39" t="str">
        <f>VLOOKUP($A251,'Institution Evaluation'!$A$56:$J$346,6,0)&amp;""</f>
        <v>Yes</v>
      </c>
      <c r="G251" s="208" t="str">
        <f>VLOOKUP($A251,'Institution Evaluation'!$A$56:$J$346,7,0)&amp;""</f>
        <v/>
      </c>
      <c r="H251" s="60" t="str">
        <f>VLOOKUP($A251,'Institution Evaluation'!$A$56:$J$346,8,0)&amp;""</f>
        <v>Standard Importance</v>
      </c>
      <c r="I251" s="209" t="str">
        <f>VLOOKUP($A251,'Institution Evaluation'!$A$56:$J$346,9,0)&amp;""</f>
        <v/>
      </c>
      <c r="J251" s="65" t="str">
        <f>IF(VLOOKUP($A251,'Institution Evaluation'!$A$56:$J$346,10,0)=TRUE,"Yes","")</f>
        <v/>
      </c>
    </row>
    <row r="252" spans="1:13" ht="28.5" x14ac:dyDescent="0.2">
      <c r="A252" s="25" t="s">
        <v>675</v>
      </c>
      <c r="B252" s="24" t="str">
        <f>VLOOKUP($A252,Questions!$A$2:$W$333,2,0)</f>
        <v>Are you compliant with the Payment Card Industry Data Security Standard (PCI DSS)?</v>
      </c>
      <c r="C252" s="60" t="str">
        <f>VLOOKUP($A252,'Institution Evaluation'!$A$56:$J$346,4,0)&amp;""</f>
        <v/>
      </c>
      <c r="D252" s="60" t="str">
        <f>VLOOKUP($A252,'Institution Evaluation'!$A$56:$J$346,3,0)&amp;""</f>
        <v/>
      </c>
      <c r="E252" s="211" t="str">
        <f>VLOOKUP($A252,'Institution Evaluation'!$A$56:$J$346,5,0)&amp;""</f>
        <v/>
      </c>
      <c r="F252" s="39" t="str">
        <f>VLOOKUP($A252,'Institution Evaluation'!$A$56:$J$346,6,0)&amp;""</f>
        <v>Yes</v>
      </c>
      <c r="G252" s="208" t="str">
        <f>VLOOKUP($A252,'Institution Evaluation'!$A$56:$J$346,7,0)&amp;""</f>
        <v/>
      </c>
      <c r="H252" s="60" t="str">
        <f>VLOOKUP($A252,'Institution Evaluation'!$A$56:$J$346,8,0)&amp;""</f>
        <v>Standard Importance</v>
      </c>
      <c r="I252" s="209" t="str">
        <f>VLOOKUP($A252,'Institution Evaluation'!$A$56:$J$346,9,0)&amp;""</f>
        <v/>
      </c>
      <c r="J252" s="65" t="str">
        <f>IF(VLOOKUP($A252,'Institution Evaluation'!$A$56:$J$346,10,0)=TRUE,"Yes","")</f>
        <v/>
      </c>
    </row>
    <row r="253" spans="1:13" ht="15" x14ac:dyDescent="0.2">
      <c r="A253" s="25" t="s">
        <v>676</v>
      </c>
      <c r="B253" s="24" t="str">
        <f>VLOOKUP($A253,Questions!$A$2:$W$333,2,0)</f>
        <v>Are you classified as a service provider?</v>
      </c>
      <c r="C253" s="60" t="str">
        <f>VLOOKUP($A253,'Institution Evaluation'!$A$56:$J$346,4,0)&amp;""</f>
        <v/>
      </c>
      <c r="D253" s="60" t="str">
        <f>VLOOKUP($A253,'Institution Evaluation'!$A$56:$J$346,3,0)&amp;""</f>
        <v/>
      </c>
      <c r="E253" s="211" t="str">
        <f>VLOOKUP($A253,'Institution Evaluation'!$A$56:$J$346,5,0)&amp;""</f>
        <v/>
      </c>
      <c r="F253" s="39" t="str">
        <f>VLOOKUP($A253,'Institution Evaluation'!$A$56:$J$346,6,0)&amp;""</f>
        <v>Yes</v>
      </c>
      <c r="G253" s="208" t="str">
        <f>VLOOKUP($A253,'Institution Evaluation'!$A$56:$J$346,7,0)&amp;""</f>
        <v/>
      </c>
      <c r="H253" s="60" t="str">
        <f>VLOOKUP($A253,'Institution Evaluation'!$A$56:$J$346,8,0)&amp;""</f>
        <v>Standard Importance</v>
      </c>
      <c r="I253" s="209" t="str">
        <f>VLOOKUP($A253,'Institution Evaluation'!$A$56:$J$346,9,0)&amp;""</f>
        <v/>
      </c>
      <c r="J253" s="65" t="str">
        <f>IF(VLOOKUP($A253,'Institution Evaluation'!$A$56:$J$346,10,0)=TRUE,"Yes","")</f>
        <v/>
      </c>
    </row>
    <row r="254" spans="1:13" ht="28.5" x14ac:dyDescent="0.2">
      <c r="A254" s="25" t="s">
        <v>678</v>
      </c>
      <c r="B254" s="24" t="str">
        <f>VLOOKUP($A254,Questions!$A$2:$W$333,2,0)</f>
        <v>Are you on the list of Visa approved service providers?</v>
      </c>
      <c r="C254" s="60" t="str">
        <f>VLOOKUP($A254,'Institution Evaluation'!$A$56:$J$346,4,0)&amp;""</f>
        <v/>
      </c>
      <c r="D254" s="60" t="str">
        <f>VLOOKUP($A254,'Institution Evaluation'!$A$56:$J$346,3,0)&amp;""</f>
        <v/>
      </c>
      <c r="E254" s="211" t="str">
        <f>VLOOKUP($A254,'Institution Evaluation'!$A$56:$J$346,5,0)&amp;""</f>
        <v/>
      </c>
      <c r="F254" s="39" t="str">
        <f>VLOOKUP($A254,'Institution Evaluation'!$A$56:$J$346,6,0)&amp;""</f>
        <v>Yes</v>
      </c>
      <c r="G254" s="208" t="str">
        <f>VLOOKUP($A254,'Institution Evaluation'!$A$56:$J$346,7,0)&amp;""</f>
        <v/>
      </c>
      <c r="H254" s="60" t="str">
        <f>VLOOKUP($A254,'Institution Evaluation'!$A$56:$J$346,8,0)&amp;""</f>
        <v>Standard Importance</v>
      </c>
      <c r="I254" s="209" t="str">
        <f>VLOOKUP($A254,'Institution Evaluation'!$A$56:$J$346,9,0)&amp;""</f>
        <v/>
      </c>
      <c r="J254" s="65" t="str">
        <f>IF(VLOOKUP($A254,'Institution Evaluation'!$A$56:$J$346,10,0)=TRUE,"Yes","")</f>
        <v/>
      </c>
    </row>
    <row r="255" spans="1:13" ht="28.5" x14ac:dyDescent="0.2">
      <c r="A255" s="25" t="s">
        <v>680</v>
      </c>
      <c r="B255" s="24" t="str">
        <f>VLOOKUP($A255,Questions!$A$2:$W$333,2,0)</f>
        <v>Are you classified as a merchant? If so, what level (1, 2, 3, 4)?</v>
      </c>
      <c r="C255" s="60" t="str">
        <f>VLOOKUP($A255,'Institution Evaluation'!$A$56:$J$346,4,0)&amp;""</f>
        <v/>
      </c>
      <c r="D255" s="60" t="str">
        <f>VLOOKUP($A255,'Institution Evaluation'!$A$56:$J$346,3,0)&amp;""</f>
        <v/>
      </c>
      <c r="E255" s="211" t="str">
        <f>VLOOKUP($A255,'Institution Evaluation'!$A$56:$J$346,5,0)&amp;""</f>
        <v/>
      </c>
      <c r="F255" s="39" t="str">
        <f>VLOOKUP($A255,'Institution Evaluation'!$A$56:$J$346,6,0)&amp;""</f>
        <v>Yes</v>
      </c>
      <c r="G255" s="208" t="str">
        <f>VLOOKUP($A255,'Institution Evaluation'!$A$56:$J$346,7,0)&amp;""</f>
        <v/>
      </c>
      <c r="H255" s="60" t="str">
        <f>VLOOKUP($A255,'Institution Evaluation'!$A$56:$J$346,8,0)&amp;""</f>
        <v>Standard Importance</v>
      </c>
      <c r="I255" s="209" t="str">
        <f>VLOOKUP($A255,'Institution Evaluation'!$A$56:$J$346,9,0)&amp;""</f>
        <v/>
      </c>
      <c r="J255" s="65" t="str">
        <f>IF(VLOOKUP($A255,'Institution Evaluation'!$A$56:$J$346,10,0)=TRUE,"Yes","")</f>
        <v/>
      </c>
    </row>
    <row r="256" spans="1:13" ht="28.5" x14ac:dyDescent="0.2">
      <c r="A256" s="25" t="s">
        <v>682</v>
      </c>
      <c r="B256" s="24" t="str">
        <f>VLOOKUP($A256,Questions!$A$2:$W$333,2,0)</f>
        <v>Describe the architecture employed by the system to verify and authorize credit card transactions.</v>
      </c>
      <c r="C256" s="346" t="str">
        <f>VLOOKUP($A256,'Institution Evaluation'!$A$56:$J$346,4,0)&amp;""</f>
        <v/>
      </c>
      <c r="D256" s="348" t="str">
        <f>VLOOKUP($A256,'Institution Evaluation'!$A$56:$J$346,3,0)&amp;""</f>
        <v/>
      </c>
      <c r="E256" s="211" t="str">
        <f>VLOOKUP($A256,'Institution Evaluation'!$A$56:$J$346,5,0)&amp;""</f>
        <v/>
      </c>
      <c r="F256" s="39" t="str">
        <f>VLOOKUP($A256,'Institution Evaluation'!$A$56:$J$346,6,0)&amp;""</f>
        <v>Yes</v>
      </c>
      <c r="G256" s="208" t="str">
        <f>VLOOKUP($A256,'Institution Evaluation'!$A$56:$J$346,7,0)&amp;""</f>
        <v/>
      </c>
      <c r="H256" s="60" t="str">
        <f>VLOOKUP($A256,'Institution Evaluation'!$A$56:$J$346,8,0)&amp;""</f>
        <v>Minor Importance</v>
      </c>
      <c r="I256" s="209" t="str">
        <f>VLOOKUP($A256,'Institution Evaluation'!$A$56:$J$346,9,0)&amp;""</f>
        <v/>
      </c>
      <c r="J256" s="65" t="str">
        <f>IF(VLOOKUP($A256,'Institution Evaluation'!$A$56:$J$346,10,0)=TRUE,"Yes","")</f>
        <v/>
      </c>
    </row>
    <row r="257" spans="1:12" ht="28.5" x14ac:dyDescent="0.2">
      <c r="A257" s="25" t="s">
        <v>683</v>
      </c>
      <c r="B257" s="24" t="str">
        <f>VLOOKUP($A257,Questions!$A$2:$W$333,2,0)</f>
        <v>What payment processors/gateways does the system support?</v>
      </c>
      <c r="C257" s="60" t="str">
        <f>VLOOKUP($A257,'Institution Evaluation'!$A$56:$J$346,4,0)&amp;""</f>
        <v/>
      </c>
      <c r="D257" s="60" t="str">
        <f>VLOOKUP($A257,'Institution Evaluation'!$A$56:$J$346,3,0)&amp;""</f>
        <v/>
      </c>
      <c r="E257" s="211" t="str">
        <f>VLOOKUP($A257,'Institution Evaluation'!$A$56:$J$346,5,0)&amp;""</f>
        <v/>
      </c>
      <c r="F257" s="39" t="str">
        <f>VLOOKUP($A257,'Institution Evaluation'!$A$56:$J$346,6,0)&amp;""</f>
        <v>Yes</v>
      </c>
      <c r="G257" s="208" t="str">
        <f>VLOOKUP($A257,'Institution Evaluation'!$A$56:$J$346,7,0)&amp;""</f>
        <v/>
      </c>
      <c r="H257" s="60" t="str">
        <f>VLOOKUP($A257,'Institution Evaluation'!$A$56:$J$346,8,0)&amp;""</f>
        <v>Minor Importance</v>
      </c>
      <c r="I257" s="209" t="str">
        <f>VLOOKUP($A257,'Institution Evaluation'!$A$56:$J$346,9,0)&amp;""</f>
        <v/>
      </c>
      <c r="J257" s="65" t="str">
        <f>IF(VLOOKUP($A257,'Institution Evaluation'!$A$56:$J$346,10,0)=TRUE,"Yes","")</f>
        <v/>
      </c>
    </row>
    <row r="258" spans="1:12" ht="28.5" x14ac:dyDescent="0.2">
      <c r="A258" s="25" t="s">
        <v>684</v>
      </c>
      <c r="B258" s="24" t="str">
        <f>VLOOKUP($A258,Questions!$A$2:$W$333,2,0)</f>
        <v>Can the application be installed in a PCI DSS–compliant manner?</v>
      </c>
      <c r="C258" s="60" t="str">
        <f>VLOOKUP($A258,'Institution Evaluation'!$A$56:$J$346,4,0)&amp;""</f>
        <v/>
      </c>
      <c r="D258" s="60" t="str">
        <f>VLOOKUP($A258,'Institution Evaluation'!$A$56:$J$346,3,0)&amp;""</f>
        <v/>
      </c>
      <c r="E258" s="211" t="str">
        <f>VLOOKUP($A258,'Institution Evaluation'!$A$56:$J$346,5,0)&amp;""</f>
        <v/>
      </c>
      <c r="F258" s="39" t="str">
        <f>VLOOKUP($A258,'Institution Evaluation'!$A$56:$J$346,6,0)&amp;""</f>
        <v>Yes</v>
      </c>
      <c r="G258" s="208" t="str">
        <f>VLOOKUP($A258,'Institution Evaluation'!$A$56:$J$346,7,0)&amp;""</f>
        <v/>
      </c>
      <c r="H258" s="60" t="str">
        <f>VLOOKUP($A258,'Institution Evaluation'!$A$56:$J$346,8,0)&amp;""</f>
        <v>Minor Importance</v>
      </c>
      <c r="I258" s="209" t="str">
        <f>VLOOKUP($A258,'Institution Evaluation'!$A$56:$J$346,9,0)&amp;""</f>
        <v/>
      </c>
      <c r="J258" s="65" t="str">
        <f>IF(VLOOKUP($A258,'Institution Evaluation'!$A$56:$J$346,10,0)=TRUE,"Yes","")</f>
        <v/>
      </c>
    </row>
    <row r="259" spans="1:12" ht="71.25" x14ac:dyDescent="0.2">
      <c r="A259" s="25" t="s">
        <v>685</v>
      </c>
      <c r="B259" s="24" t="str">
        <f>VLOOKUP($A259,Questions!$A$2:$W$333,2,0)</f>
        <v>Include documentation describing the system's abilities to comply with the PCI DSS and any features or capabilities of the system that must be added or changed in order to operate in compliance with the standards.</v>
      </c>
      <c r="C259" s="346" t="str">
        <f>VLOOKUP($A259,'Institution Evaluation'!$A$56:$J$346,4,0)&amp;""</f>
        <v/>
      </c>
      <c r="D259" s="172" t="str">
        <f>VLOOKUP($A259,'Institution Evaluation'!$A$56:$J$346,3,0)&amp;""</f>
        <v/>
      </c>
      <c r="E259" s="211" t="str">
        <f>VLOOKUP($A259,'Institution Evaluation'!$A$56:$J$346,5,0)&amp;""</f>
        <v/>
      </c>
      <c r="F259" s="39" t="str">
        <f>VLOOKUP($A259,'Institution Evaluation'!$A$56:$J$346,6,0)&amp;""</f>
        <v>Yes</v>
      </c>
      <c r="G259" s="208" t="str">
        <f>VLOOKUP($A259,'Institution Evaluation'!$A$56:$J$346,7,0)&amp;""</f>
        <v/>
      </c>
      <c r="H259" s="60" t="str">
        <f>VLOOKUP($A259,'Institution Evaluation'!$A$56:$J$346,8,0)&amp;""</f>
        <v>Minor Importance</v>
      </c>
      <c r="I259" s="209" t="str">
        <f>VLOOKUP($A259,'Institution Evaluation'!$A$56:$J$346,9,0)&amp;""</f>
        <v/>
      </c>
      <c r="J259" s="65" t="str">
        <f>IF(VLOOKUP($A259,'Institution Evaluation'!$A$56:$J$346,10,0)=TRUE,"Yes","")</f>
        <v/>
      </c>
      <c r="L259" s="272" t="s">
        <v>1545</v>
      </c>
    </row>
    <row r="260" spans="1:12" ht="47.25" customHeight="1" x14ac:dyDescent="0.2">
      <c r="A260" s="306" t="s">
        <v>1607</v>
      </c>
    </row>
    <row r="261" spans="1:12" ht="34.5" hidden="1" customHeight="1" x14ac:dyDescent="0.2"/>
    <row r="262" spans="1:12" ht="34.5" hidden="1" customHeight="1" x14ac:dyDescent="0.2"/>
    <row r="263" spans="1:12" ht="34.5" hidden="1" customHeight="1" x14ac:dyDescent="0.2"/>
    <row r="264" spans="1:12" ht="34.5" hidden="1" customHeight="1" x14ac:dyDescent="0.2"/>
    <row r="265" spans="1:12"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35:J44 A11:B17 B20:I31 B2:J10 A3:A10" xr:uid="{2555B969-D0D6-4640-A68B-2B178F3C9EA5}"/>
    <dataValidation allowBlank="1" showInputMessage="1" showErrorMessage="1" promptTitle="Warning!" prompt="The HECVAT is built using a number of complex formulas. Editing this cell can break the functionality of the tool. " sqref="A45:D120 F47:F120 H47:H120"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E247" location="'Privacy Analyst Evaluation'!A1" display="Back to Scorecard" xr:uid="{379AF5FC-674E-4EF2-A183-EE3548258B6D}"/>
    <hyperlink ref="E217" location="'Privacy Analyst Evaluation'!A1" display="Back to Scorecard" xr:uid="{C67BE28C-D43B-404A-9446-F2FB927C3E7D}"/>
    <hyperlink ref="E212" location="'Privacy Analyst Evaluation'!A1" display="Back to Scorecard" xr:uid="{FDF0B533-6B12-4240-A611-BD46DD733A41}"/>
    <hyperlink ref="E207" location="'Privacy Analyst Evaluation'!A1" display="Back to Scorecard" xr:uid="{82180CF4-FE4D-480A-969B-C66D2E194F77}"/>
    <hyperlink ref="E199" location="'Privacy Analyst Evaluation'!A1" display="Back to Scorecard" xr:uid="{F41B2A8E-BB52-403C-9CBB-F1D0D424C60A}"/>
    <hyperlink ref="E192" location="'Privacy Analyst Evaluation'!A1" display="Back to Scorecard" xr:uid="{5080AF1D-7713-4CDD-B46A-FAC872D2B645}"/>
    <hyperlink ref="E189" location="'Privacy Analyst Evaluation'!A1" display="Back to Scorecard" xr:uid="{8367AE48-344C-4DE1-B6C0-3D067CCF36E2}"/>
    <hyperlink ref="E173" location="'Privacy Analyst Evaluation'!A1" display="Back to Scorecard" xr:uid="{0E22E045-58AC-4F59-BFDC-B51EBADA4C9A}"/>
    <hyperlink ref="E170" location="'Privacy Analyst Evaluation'!A1" display="Back to Scorecard" xr:uid="{E80C8F95-67E8-4E83-8D91-72D89341206C}"/>
    <hyperlink ref="E164" location="'Privacy Analyst Evaluation'!A1" display="Back to Scorecard" xr:uid="{71950CE1-93EE-4A22-9EB3-B177163B8D19}"/>
    <hyperlink ref="E160" location="'Privacy Analyst Evaluation'!A1" display="Back to Scorecard" xr:uid="{1678DDD5-5AB1-4BBE-A892-86EE54E5749E}"/>
    <hyperlink ref="E150" location="'Privacy Analyst Evaluation'!A1" display="Back to Scorecard" xr:uid="{932496F6-EF1F-4F3B-9F23-795B54DC61EC}"/>
    <hyperlink ref="E145" location="'Privacy Analyst Evaluation'!A1" display="Back to Scorecard" xr:uid="{E0BBCE8C-F241-4CA0-8057-88431548B815}"/>
    <hyperlink ref="E142" location="'Privacy Analyst Evaluation'!A1" display="Back to Scorecard" xr:uid="{3D1FD166-7415-42C2-9D45-1943E83DE131}"/>
    <hyperlink ref="E135" location="'Privacy Analyst Evaluation'!A1" display="Back to Scorecard" xr:uid="{325A4D09-6C9C-42F7-AB78-2205A726B96B}"/>
    <hyperlink ref="E130" location="'Privacy Analyst Evaluation'!A1" display="Back to Scorecard" xr:uid="{9AFEC1C0-6DC4-4B69-93F1-D6FDD7FCD48F}"/>
    <hyperlink ref="E125" location="'Privacy Analyst Evaluation'!A1" display="Back to Scorecard" xr:uid="{FE56F838-F355-4EFA-AA58-FDACC5DA1138}"/>
    <hyperlink ref="E112" location="'Privacy Analyst Evaluation'!A1" display="Back to Scorecard" xr:uid="{AF1AD6D0-6E84-4FD7-8EB5-76E9501011EE}"/>
    <hyperlink ref="E96" location="'Privacy Analyst Evaluation'!A1" display="Back to Scorecard" xr:uid="{A557E4F2-C33F-4D8A-8B4F-9DDE8341D067}"/>
    <hyperlink ref="E90" location="'Privacy Analyst Evaluation'!A1" display="Back to Scorecard" xr:uid="{1FA36500-AAD2-4FE6-8ED2-BE24426EA2F8}"/>
    <hyperlink ref="E76" location="'Privacy Analyst Evaluation'!A1" display="Back to Scorecard" xr:uid="{A141E48B-0E50-4B02-A927-F8C1FE04F9A3}"/>
    <hyperlink ref="E67" location="'Privacy Analyst Evaluation'!A1" display="Back to Scorecard" xr:uid="{CD2D9C18-9B95-420F-A65A-8C4E1DB820F9}"/>
    <hyperlink ref="E64" location="'Privacy Analyst Evaluation'!A1" display="Back to Scorecard" xr:uid="{56505024-37B2-4CF5-9238-CD47476405E1}"/>
    <hyperlink ref="E61" location="'Privacy Analyst Evaluation'!A1" display="Back to Scorecard" xr:uid="{1EED68A2-7306-4410-BCD6-552F19D3621B}"/>
    <hyperlink ref="E57" location="'Privacy Analyst Evaluation'!A1" display="Back to Scorecard" xr:uid="{14E0627B-E487-44E4-B6BD-71F7BE3606BD}"/>
    <hyperlink ref="E52" location="'Privacy Analyst Evaluation'!A1" display="Back to Scorecard" xr:uid="{89E54AE8-F912-4EF5-93C4-BAFBAC5571B2}"/>
    <hyperlink ref="E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4F913EB-B7C8-44F1-8B31-B22B8D44D784}">
          <x14:formula1>
            <xm:f>'Auto Responses'!$A$50:$A$51</xm:f>
          </x14:formula1>
          <xm:sqref>G165:G169 G171:G172 G174:G188 G190:G191 G200:G206 G208:G211 G213:G216 G218:G246 G248:G259 G193:G198 G131:G134 G126:G129 G136:G141 G143:G144 G146:G149 G151:G159 G161:G163</xm:sqref>
        </x14:dataValidation>
        <x14:dataValidation type="list" allowBlank="1" showInputMessage="1" showErrorMessage="1" xr:uid="{A99FD76B-90C5-4444-98C2-6697130F5233}">
          <x14:formula1>
            <xm:f>'Auto Responses'!$A$52:$A$55</xm:f>
          </x14:formula1>
          <xm:sqref>I165:I169 I171:I172 I174:I188 I190:I191 I200:I206 I208:I211 I213:I216 I218:I246 I248:I259 I193:I198 I131:I134 I126:I129 I136:I141 I143:I144 I146:I149 I151:I159 I161:I163</xm:sqref>
        </x14:dataValidation>
        <x14:dataValidation type="list" allowBlank="1" showInputMessage="1" showErrorMessage="1" xr:uid="{21CDF9FA-EF26-4CA9-9DED-D51F5F3EE73E}">
          <x14:formula1>
            <xm:f>'Auto Responses'!$J$7:$J$8</xm:f>
          </x14:formula1>
          <xm:sqref>G47:G51 G53:G56 G58:G60 G62:G63 G65:G66 G68:G75 G77:G89 G91:G95 G97:G111 G113:G120</xm:sqref>
        </x14:dataValidation>
        <x14:dataValidation type="list" allowBlank="1" showInputMessage="1" showErrorMessage="1" xr:uid="{C0805B23-116E-488E-B5C7-4B565A9E1283}">
          <x14:formula1>
            <xm:f>'Auto Responses'!$J$11:$J$14</xm:f>
          </x14:formula1>
          <xm:sqref>I47:I51 I53:I56 I58:I60 I62:I63 I65:I66 I68:I75 I77:I89 I91:I95 I97:I111 I113:I120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
  <cols>
    <col min="1" max="1" width="11.09765625" style="72" customWidth="1"/>
    <col min="2" max="2" width="57.796875" style="69" customWidth="1"/>
    <col min="3" max="3" width="71.09765625" style="70" customWidth="1"/>
    <col min="4" max="4" width="80.296875" style="71" customWidth="1"/>
    <col min="5" max="5" width="6.59765625" style="72" customWidth="1"/>
    <col min="6" max="6" width="0" style="72" hidden="1" customWidth="1"/>
    <col min="7" max="16384" width="6.59765625" style="72" hidden="1"/>
  </cols>
  <sheetData>
    <row r="1" spans="1:5" ht="180" hidden="1" x14ac:dyDescent="0.2">
      <c r="A1" s="72" t="s">
        <v>1549</v>
      </c>
    </row>
    <row r="2" spans="1:5" ht="24.75" x14ac:dyDescent="0.2">
      <c r="A2" s="204" t="s">
        <v>1004</v>
      </c>
      <c r="B2" s="204"/>
      <c r="C2" s="204"/>
      <c r="D2" s="307" t="s">
        <v>1607</v>
      </c>
    </row>
    <row r="3" spans="1:5" ht="18" x14ac:dyDescent="0.2">
      <c r="A3" s="267" t="s">
        <v>1100</v>
      </c>
      <c r="B3" s="82"/>
      <c r="C3" s="82"/>
      <c r="D3" s="308"/>
    </row>
    <row r="4" spans="1:5" ht="18" x14ac:dyDescent="0.2">
      <c r="A4" s="269" t="s">
        <v>1609</v>
      </c>
      <c r="B4" s="82"/>
      <c r="C4" s="82"/>
      <c r="D4" s="308"/>
    </row>
    <row r="5" spans="1:5" s="271" customFormat="1" ht="18" x14ac:dyDescent="0.2">
      <c r="A5" s="270" t="s">
        <v>1541</v>
      </c>
      <c r="B5" s="82"/>
      <c r="C5" s="82"/>
      <c r="D5" s="308"/>
    </row>
    <row r="6" spans="1:5" s="271" customFormat="1" ht="18" x14ac:dyDescent="0.2">
      <c r="A6" s="270" t="s">
        <v>1542</v>
      </c>
      <c r="B6" s="82"/>
      <c r="C6" s="82"/>
      <c r="D6" s="309"/>
    </row>
    <row r="7" spans="1:5" ht="18" x14ac:dyDescent="0.2">
      <c r="A7" s="268" t="str">
        <f>VLOOKUP(LEFT($A8,4),'Auto Responses'!$N$4:$O$38,2,0)&amp;""</f>
        <v xml:space="preserve"> General Information</v>
      </c>
      <c r="B7" s="80"/>
      <c r="C7" s="73" t="str">
        <f>Questions!$R$2</f>
        <v>Reason for Question</v>
      </c>
      <c r="D7" s="73" t="str">
        <f>Questions!$S$2</f>
        <v>Follow-Up Inquiries/Responses</v>
      </c>
    </row>
    <row r="8" spans="1:5" x14ac:dyDescent="0.2">
      <c r="A8" s="74" t="s">
        <v>21</v>
      </c>
      <c r="B8" s="74" t="str">
        <f>VLOOKUP($A8,Questions!$A$3:$W$333,2,0)&amp;""</f>
        <v>Solution Provider Name</v>
      </c>
      <c r="C8" s="74" t="str">
        <f>VLOOKUP($A8,Questions!$A$3:$W$333,18,0)&amp;""</f>
        <v/>
      </c>
      <c r="D8" s="74" t="str">
        <f>VLOOKUP($A8,Questions!$A$3:$W$333,19,0)&amp;""</f>
        <v/>
      </c>
    </row>
    <row r="9" spans="1:5" x14ac:dyDescent="0.2">
      <c r="A9" s="74" t="s">
        <v>24</v>
      </c>
      <c r="B9" s="74" t="str">
        <f>VLOOKUP($A9,Questions!$A$3:$W$333,2,0)&amp;""</f>
        <v>Solution Name</v>
      </c>
      <c r="C9" s="74" t="str">
        <f>VLOOKUP($A9,Questions!$A$3:$W$333,18,0)&amp;""</f>
        <v/>
      </c>
      <c r="D9" s="74" t="str">
        <f>VLOOKUP($A9,Questions!$A$3:$W$333,19,0)&amp;""</f>
        <v/>
      </c>
    </row>
    <row r="10" spans="1:5" x14ac:dyDescent="0.2">
      <c r="A10" s="74" t="s">
        <v>25</v>
      </c>
      <c r="B10" s="74" t="str">
        <f>VLOOKUP($A10,Questions!$A$3:$W$333,2,0)&amp;""</f>
        <v>Solution Description</v>
      </c>
      <c r="C10" s="74" t="str">
        <f>VLOOKUP($A10,Questions!$A$3:$W$333,18,0)&amp;""</f>
        <v/>
      </c>
      <c r="D10" s="74" t="str">
        <f>VLOOKUP($A10,Questions!$A$3:$W$333,19,0)&amp;""</f>
        <v/>
      </c>
    </row>
    <row r="11" spans="1:5" x14ac:dyDescent="0.2">
      <c r="A11" s="74" t="s">
        <v>26</v>
      </c>
      <c r="B11" s="74" t="str">
        <f>VLOOKUP($A11,Questions!$A$3:$W$333,2,0)&amp;""</f>
        <v>Solution Provider Contact Name</v>
      </c>
      <c r="C11" s="74" t="str">
        <f>VLOOKUP($A11,Questions!$A$3:$W$333,18,0)&amp;""</f>
        <v/>
      </c>
      <c r="D11" s="74" t="str">
        <f>VLOOKUP($A11,Questions!$A$3:$W$333,19,0)&amp;""</f>
        <v/>
      </c>
    </row>
    <row r="12" spans="1:5" x14ac:dyDescent="0.2">
      <c r="A12" s="74" t="s">
        <v>27</v>
      </c>
      <c r="B12" s="74" t="str">
        <f>VLOOKUP($A12,Questions!$A$3:$W$333,2,0)&amp;""</f>
        <v>Solution Provider Contact Title</v>
      </c>
      <c r="C12" s="74" t="str">
        <f>VLOOKUP($A12,Questions!$A$3:$W$333,18,0)&amp;""</f>
        <v/>
      </c>
      <c r="D12" s="74" t="str">
        <f>VLOOKUP($A12,Questions!$A$3:$W$333,19,0)&amp;""</f>
        <v/>
      </c>
    </row>
    <row r="13" spans="1:5" x14ac:dyDescent="0.2">
      <c r="A13" s="74" t="s">
        <v>28</v>
      </c>
      <c r="B13" s="74" t="str">
        <f>VLOOKUP($A13,Questions!$A$3:$W$333,2,0)&amp;""</f>
        <v>Solution Provider Contact Email</v>
      </c>
      <c r="C13" s="74" t="str">
        <f>VLOOKUP($A13,Questions!$A$3:$W$333,18,0)&amp;""</f>
        <v/>
      </c>
      <c r="D13" s="74" t="str">
        <f>VLOOKUP($A13,Questions!$A$3:$W$333,19,0)&amp;""</f>
        <v/>
      </c>
    </row>
    <row r="14" spans="1:5" x14ac:dyDescent="0.2">
      <c r="A14" s="74" t="s">
        <v>29</v>
      </c>
      <c r="B14" s="74" t="str">
        <f>VLOOKUP($A14,Questions!$A$3:$W$333,2,0)&amp;""</f>
        <v>Solution Provider Contact Phone Number</v>
      </c>
      <c r="C14" s="74" t="str">
        <f>VLOOKUP($A14,Questions!$A$3:$W$333,18,0)&amp;""</f>
        <v/>
      </c>
      <c r="D14" s="74" t="str">
        <f>VLOOKUP($A14,Questions!$A$3:$W$333,19,0)&amp;""</f>
        <v/>
      </c>
    </row>
    <row r="15" spans="1:5" x14ac:dyDescent="0.2">
      <c r="A15" s="74" t="s">
        <v>30</v>
      </c>
      <c r="B15" s="74" t="str">
        <f>VLOOKUP($A15,Questions!$A$3:$W$333,2,0)&amp;""</f>
        <v>Country of Company Headquarters</v>
      </c>
      <c r="C15" s="74" t="str">
        <f>VLOOKUP($A15,Questions!$A$3:$W$333,18,0)&amp;""</f>
        <v/>
      </c>
      <c r="D15" s="74" t="str">
        <f>VLOOKUP($A15,Questions!$A$3:$W$333,19,0)&amp;""</f>
        <v/>
      </c>
    </row>
    <row r="16" spans="1:5" x14ac:dyDescent="0.2">
      <c r="A16" s="74" t="s">
        <v>32</v>
      </c>
      <c r="B16" s="74" t="str">
        <f>VLOOKUP($A16,Questions!$A$3:$W$333,2,0)&amp;""</f>
        <v>Employee Work Locations (all)</v>
      </c>
      <c r="C16" s="74" t="str">
        <f>VLOOKUP($A16,Questions!$A$3:$W$333,18,0)&amp;""</f>
        <v>Determines where solution provider employees will be physically located.</v>
      </c>
      <c r="D16" s="74" t="str">
        <f>VLOOKUP($A16,Questions!$A$3:$W$333,19,0)&amp;""</f>
        <v>Follow-up inquiries will be institution/implementation specific.</v>
      </c>
      <c r="E16" s="275" t="s">
        <v>1550</v>
      </c>
    </row>
    <row r="17" spans="1:5" ht="18" x14ac:dyDescent="0.2">
      <c r="A17" s="80" t="str">
        <f>VLOOKUP(LEFT($A18,4),'Auto Responses'!$N$4:$O$38,2,0)&amp;""</f>
        <v xml:space="preserve"> Company Information</v>
      </c>
      <c r="B17" s="80"/>
      <c r="C17" s="73" t="str">
        <f>Questions!$R$2</f>
        <v>Reason for Question</v>
      </c>
      <c r="D17" s="73" t="str">
        <f>Questions!$S$2</f>
        <v>Follow-Up Inquiries/Responses</v>
      </c>
    </row>
    <row r="18" spans="1:5" ht="71.25" x14ac:dyDescent="0.2">
      <c r="A18" s="74" t="s">
        <v>35</v>
      </c>
      <c r="B18" s="74" t="str">
        <f>VLOOKUP($A18,Questions!$A$3:$W$333,2,0)&amp;""</f>
        <v>Do you have a dedicated software and system development team(s) (e.g., customer support, implementation, product management, etc.)?*</v>
      </c>
      <c r="C18" s="74" t="str">
        <f>VLOOKUP($A18,Questions!$A$3:$W$333,18,0)&amp;""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74" t="str">
        <f>VLOOKUP($A18,Questions!$A$3:$W$333,19,0)&amp;""</f>
        <v>Follow-up inquiries for solution provider team strategies will be unique to your institution and may depend on the underlying infrastructures needed to support a system for your specific use case.</v>
      </c>
    </row>
    <row r="19" spans="1:5" ht="43.5" customHeight="1" x14ac:dyDescent="0.2">
      <c r="A19" s="74" t="s">
        <v>42</v>
      </c>
      <c r="B19" s="74" t="str">
        <f>VLOOKUP($A19,Questions!$A$3:$W$333,2,0)&amp;""</f>
        <v>Describe your organization’s business background and ownership structure, including all parent and subsidiary relationships.</v>
      </c>
      <c r="C19" s="74" t="str">
        <f>VLOOKUP($A19,Questions!$A$3:$W$333,18,0)&amp;""</f>
        <v>This information defines the scale of company (support, resources, skillsets), general information about the organization that may be concerning.</v>
      </c>
      <c r="D19" s="74" t="str">
        <f>VLOOKUP($A19,Questions!$A$3:$W$333,19,0)&amp;""</f>
        <v>Follow-up responses to this one are normally unique to their response. Vague answers here usually result in some footprinting of a solution provider to determine their "reputation."</v>
      </c>
    </row>
    <row r="20" spans="1:5" ht="67.5" customHeight="1" x14ac:dyDescent="0.2">
      <c r="A20" s="74" t="s">
        <v>44</v>
      </c>
      <c r="B20" s="74" t="str">
        <f>VLOOKUP($A20,Questions!$A$3:$W$333,2,0)&amp;""</f>
        <v>Have you operated without unplanned disruptions to this solution in the past 12 months?</v>
      </c>
      <c r="C20" s="74" t="str">
        <f>VLOOKUP($A20,Questions!$A$3:$W$333,18,0)&amp;""</f>
        <v>We want transparency from the solution provider, and an honest answer to this question, regardless of the response, is a good step in building trust.</v>
      </c>
      <c r="D20" s="74" t="str">
        <f>VLOOKUP($A20,Questions!$A$3:$W$333,19,0)&amp;""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2">
      <c r="A21" s="74" t="s">
        <v>45</v>
      </c>
      <c r="B21" s="74" t="str">
        <f>VLOOKUP($A21,Questions!$A$3:$W$333,2,0)&amp;""</f>
        <v>Do you have a dedicated information security staff or office?</v>
      </c>
      <c r="C21" s="74" t="str">
        <f>VLOOKUP($A21,Questions!$A$3:$W$333,18,0)&amp;""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74" t="str">
        <f>VLOOKUP($A21,Questions!$A$3:$W$333,19,0)&amp;""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2">
      <c r="A22" s="74" t="s">
        <v>47</v>
      </c>
      <c r="B22" s="74" t="str">
        <f>VLOOKUP($A22,Questions!$A$3:$W$333,2,0)&amp;""</f>
        <v>Use this area to share information about your environment that will assist those who are assessing your company's data security program.</v>
      </c>
      <c r="C22" s="74" t="str">
        <f>VLOOKUP($A22,Questions!$A$3:$W$333,18,0)&amp;""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74" t="str">
        <f>VLOOKUP($A22,Questions!$A$3:$W$333,19,0)&amp;""</f>
        <v>This is a freebie to help the solution provider state their case. If a solution provider does not add anything here (or it is just sales stuff), we can assume it was filled out by a sales engineer and questions will be evaluated with higher scrutiny.</v>
      </c>
      <c r="E22" s="275" t="s">
        <v>1550</v>
      </c>
    </row>
    <row r="23" spans="1:5" ht="18" x14ac:dyDescent="0.2">
      <c r="A23" s="80" t="str">
        <f>VLOOKUP(LEFT($A24,4),'Auto Responses'!$N$4:$O$38,2,0)&amp;""</f>
        <v xml:space="preserve"> Required Questions</v>
      </c>
      <c r="B23" s="80"/>
      <c r="C23" s="73" t="str">
        <f>Questions!$R$2</f>
        <v>Reason for Question</v>
      </c>
      <c r="D23" s="73" t="str">
        <f>Questions!$S$2</f>
        <v>Follow-Up Inquiries/Responses</v>
      </c>
    </row>
    <row r="24" spans="1:5" s="342" customFormat="1" ht="18" x14ac:dyDescent="0.2">
      <c r="A24" s="343" t="s">
        <v>1615</v>
      </c>
      <c r="B24" s="340"/>
      <c r="C24" s="341"/>
      <c r="D24" s="341"/>
    </row>
    <row r="25" spans="1:5" ht="36.75" customHeight="1" x14ac:dyDescent="0.2">
      <c r="A25" s="74" t="s">
        <v>48</v>
      </c>
      <c r="B25" s="74" t="str">
        <f>VLOOKUP($A25,Questions!$A$3:$W$333,2,0)&amp;""</f>
        <v>Are you offering either a product or platform, as opposed to only offering a service</v>
      </c>
      <c r="C25" s="74" t="s">
        <v>1580</v>
      </c>
      <c r="D25" s="74" t="str">
        <f>VLOOKUP($A25,Questions!$A$3:$W$333,19,0)&amp;""</f>
        <v/>
      </c>
    </row>
    <row r="26" spans="1:5" ht="38.25" customHeight="1" x14ac:dyDescent="0.2">
      <c r="A26" s="74" t="s">
        <v>51</v>
      </c>
      <c r="B26" s="74" t="str">
        <f>VLOOKUP($A26,Questions!$A$3:$W$333,2,0)&amp;""</f>
        <v>Does your product or service have an interface?</v>
      </c>
      <c r="C26" s="74" t="s">
        <v>1581</v>
      </c>
      <c r="D26" s="74" t="str">
        <f>VLOOKUP($A26,Questions!$A$3:$W$333,19,0)&amp;""</f>
        <v/>
      </c>
    </row>
    <row r="27" spans="1:5" x14ac:dyDescent="0.2">
      <c r="A27" s="74" t="s">
        <v>54</v>
      </c>
      <c r="B27" s="74" t="str">
        <f>VLOOKUP($A27,Questions!$A$3:$W$333,2,0)&amp;""</f>
        <v>Are you providing consulting services?</v>
      </c>
      <c r="C27" s="74" t="s">
        <v>1582</v>
      </c>
      <c r="D27" s="74" t="str">
        <f>VLOOKUP($A27,Questions!$A$3:$W$333,19,0)&amp;""</f>
        <v/>
      </c>
    </row>
    <row r="28" spans="1:5" ht="28.5" x14ac:dyDescent="0.2">
      <c r="A28" s="74" t="s">
        <v>58</v>
      </c>
      <c r="B28" s="74" t="str">
        <f>VLOOKUP($A28,Questions!$A$3:$W$333,2,0)&amp;""</f>
        <v>Does your solution have AI features, or are there plans to implement AI features in the next 12 months?</v>
      </c>
      <c r="C28" s="74" t="s">
        <v>1583</v>
      </c>
      <c r="D28" s="74" t="str">
        <f>VLOOKUP($A28,Questions!$A$3:$W$333,19,0)&amp;""</f>
        <v/>
      </c>
    </row>
    <row r="29" spans="1:5" ht="42.75" x14ac:dyDescent="0.2">
      <c r="A29" s="74" t="s">
        <v>61</v>
      </c>
      <c r="B29" s="74" t="str">
        <f>VLOOKUP($A29,Questions!$A$3:$W$333,2,0)&amp;""</f>
        <v>Does your solution process protected health information (PHI) or any data covered by the Health Insurance Portability and Accountability Act (HIPAA)?</v>
      </c>
      <c r="C29" s="74" t="s">
        <v>1584</v>
      </c>
      <c r="D29" s="74" t="str">
        <f>VLOOKUP($A29,Questions!$A$3:$W$333,19,0)&amp;""</f>
        <v/>
      </c>
    </row>
    <row r="30" spans="1:5" ht="33.75" customHeight="1" x14ac:dyDescent="0.2">
      <c r="A30" s="74" t="s">
        <v>64</v>
      </c>
      <c r="B30" s="74" t="str">
        <f>VLOOKUP($A30,Questions!$A$3:$W$333,2,0)&amp;""</f>
        <v>Is the solution designed to process, store, or transmit credit card information?</v>
      </c>
      <c r="C30" s="74" t="s">
        <v>1585</v>
      </c>
      <c r="D30" s="74" t="str">
        <f>VLOOKUP($A30,Questions!$A$3:$W$333,19,0)&amp;""</f>
        <v/>
      </c>
    </row>
    <row r="31" spans="1:5" ht="66.75" customHeight="1" x14ac:dyDescent="0.2">
      <c r="A31" s="74" t="s">
        <v>67</v>
      </c>
      <c r="B31" s="74" t="str">
        <f>VLOOKUP($A31,Questions!$A$3:$W$333,2,0)&amp;""</f>
        <v>Does operating your solution require the institution to operate a physical or virtual appliance in their own environment or to provide inbound firewall exceptions to allow your employees to remotely administer systems in the institution's environment?</v>
      </c>
      <c r="C31" s="74" t="s">
        <v>1586</v>
      </c>
      <c r="D31" s="74" t="str">
        <f>VLOOKUP($A31,Questions!$A$3:$W$333,19,0)&amp;""</f>
        <v/>
      </c>
      <c r="E31" s="275" t="s">
        <v>1550</v>
      </c>
    </row>
    <row r="32" spans="1:5" ht="18" x14ac:dyDescent="0.2">
      <c r="A32" s="80" t="str">
        <f>VLOOKUP(LEFT($A33,4),'Auto Responses'!$N$4:$O$38,2,0)&amp;""</f>
        <v xml:space="preserve"> Documentation</v>
      </c>
      <c r="B32" s="80"/>
      <c r="C32" s="73" t="str">
        <f>Questions!$R$2</f>
        <v>Reason for Question</v>
      </c>
      <c r="D32" s="73" t="str">
        <f>Questions!$S$2</f>
        <v>Follow-Up Inquiries/Responses</v>
      </c>
    </row>
    <row r="33" spans="1:5" ht="42" customHeight="1" x14ac:dyDescent="0.2">
      <c r="A33" s="74" t="s">
        <v>70</v>
      </c>
      <c r="B33" s="74" t="str">
        <f>VLOOKUP($A33,Questions!$A$3:$W$333,2,0)&amp;""</f>
        <v>Do you have a well-documented business continuity plan (BCP), with a clear owner, that is tested annually?*</v>
      </c>
      <c r="C33" s="74" t="str">
        <f>VLOOKUP($A33,Questions!$A$3:$W$333,18,0)&amp;""</f>
        <v/>
      </c>
      <c r="D33" s="74" t="str">
        <f>VLOOKUP($A33,Questions!$A$3:$W$333,19,0)&amp;""</f>
        <v/>
      </c>
    </row>
    <row r="34" spans="1:5" ht="38.25" customHeight="1" x14ac:dyDescent="0.2">
      <c r="A34" s="74" t="s">
        <v>76</v>
      </c>
      <c r="B34" s="74" t="str">
        <f>VLOOKUP($A34,Questions!$A$3:$W$333,2,0)&amp;""</f>
        <v>Do you have a well-documented disaster recovery plan (DRP), with a clear owner, that is tested annually?*</v>
      </c>
      <c r="C34" s="74" t="str">
        <f>VLOOKUP($A34,Questions!$A$3:$W$333,18,0)&amp;""</f>
        <v/>
      </c>
      <c r="D34" s="74" t="str">
        <f>VLOOKUP($A34,Questions!$A$3:$W$333,19,0)&amp;""</f>
        <v/>
      </c>
    </row>
    <row r="35" spans="1:5" ht="35.25" customHeight="1" x14ac:dyDescent="0.2">
      <c r="A35" s="74" t="s">
        <v>77</v>
      </c>
      <c r="B35" s="74" t="str">
        <f>VLOOKUP($A35,Questions!$A$3:$W$333,2,0)&amp;""</f>
        <v>Have you undergone a SSAE 18/SOC 2 audit?</v>
      </c>
      <c r="C35" s="74" t="str">
        <f>VLOOKUP($A35,Questions!$A$3:$W$333,18,0)&amp;""</f>
        <v>SSAE 18 and SOC2 audits are standard documentation, relevant to institutions requiring a solution provider to undergo SSAE 18 audits.</v>
      </c>
      <c r="D35" s="74" t="str">
        <f>VLOOKUP($A35,Questions!$A$3:$W$333,19,0)&amp;""</f>
        <v>Follow-up inquiries for SSAE 18 content will be institution/implementation specific.</v>
      </c>
    </row>
    <row r="36" spans="1:5" ht="57" x14ac:dyDescent="0.2">
      <c r="A36" s="74" t="s">
        <v>80</v>
      </c>
      <c r="B36" s="74" t="str">
        <f>VLOOKUP($A36,Questions!$A$3:$W$333,2,0)&amp;""</f>
        <v>Do you conform with a specific industry standard security framework (e.g., NIST Cybersecurity Framework, CIS Controls, ISO 27001, etc.)?</v>
      </c>
      <c r="C36" s="74" t="str">
        <f>VLOOKUP($A36,Questions!$A$3:$W$333,18,0)&amp;""</f>
        <v>The details of the standard are not the focus here; it is the fact that a solution provider builds their environment around a standard and that they continually evaluate and assess their security programs.</v>
      </c>
      <c r="D36" s="74" t="str">
        <f>VLOOKUP($A36,Questions!$A$3:$W$333,19,0)&amp;""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2">
      <c r="A37" s="74" t="s">
        <v>84</v>
      </c>
      <c r="B37" s="74" t="str">
        <f>VLOOKUP($A37,Questions!$A$3:$W$333,2,0)&amp;""</f>
        <v>Can you provide overall system and/or application architecture diagrams, including a full description of the data flow for all components of the system?</v>
      </c>
      <c r="C37" s="74" t="str">
        <f>VLOOKUP($A37,Questions!$A$3:$W$333,18,0)&amp;""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74" t="str">
        <f>VLOOKUP($A37,Questions!$A$3:$W$333,19,0)&amp;""</f>
        <v>Inquire about any privacy language the solution provider may have. It may not be ideal but there may be something available to assess or enough to have your legal counsel or policy/privacy professionals review.</v>
      </c>
    </row>
    <row r="38" spans="1:5" ht="63.75" customHeight="1" x14ac:dyDescent="0.2">
      <c r="A38" s="74" t="s">
        <v>88</v>
      </c>
      <c r="B38" s="74" t="str">
        <f>VLOOKUP($A38,Questions!$A$3:$W$333,2,0)&amp;""</f>
        <v>Does your organization have a data privacy policy?</v>
      </c>
      <c r="C38" s="74" t="str">
        <f>VLOOKUP($A38,Questions!$A$3:$W$333,18,0)&amp;""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74" t="str">
        <f>VLOOKUP($A38,Questions!$A$3:$W$333,19,0)&amp;""</f>
        <v>Inquire about any privacy language the solution provider may have. It may not be ideal but there may be something available to assess or enough to have your legal counsel or policy/privacy professionals review.</v>
      </c>
    </row>
    <row r="39" spans="1:5" ht="78" customHeight="1" x14ac:dyDescent="0.2">
      <c r="A39" s="74" t="s">
        <v>92</v>
      </c>
      <c r="B39" s="74" t="str">
        <f>VLOOKUP($A39,Questions!$A$3:$W$333,2,0)&amp;""</f>
        <v>Do you have a documented, and currently implemented, employee onboarding and offboarding policy?</v>
      </c>
      <c r="C39" s="74" t="str">
        <f>VLOOKUP($A39,Questions!$A$3:$W$333,18,0)&amp;""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74" t="str">
        <f>VLOOKUP($A39,Questions!$A$3:$W$333,19,0)&amp;""</f>
        <v>Unsatisfactory answers should be met with questions about access control authority, roles and responsibilities (of access grantors), administrative privileges within the solution provider's infrastructure(s), etc.</v>
      </c>
      <c r="E39" s="275" t="s">
        <v>1550</v>
      </c>
    </row>
    <row r="40" spans="1:5" ht="18" x14ac:dyDescent="0.2">
      <c r="A40" s="80" t="str">
        <f>VLOOKUP(LEFT($A41,4),'Auto Responses'!$N$4:$O$38,2,0)&amp;""</f>
        <v xml:space="preserve"> IT Accessibility</v>
      </c>
      <c r="B40" s="80"/>
      <c r="C40" s="73" t="str">
        <f>Questions!$R$2</f>
        <v>Reason for Question</v>
      </c>
      <c r="D40" s="73" t="str">
        <f>Questions!$S$2</f>
        <v>Follow-Up Inquiries/Responses</v>
      </c>
    </row>
    <row r="41" spans="1:5" x14ac:dyDescent="0.2">
      <c r="A41" s="74" t="s">
        <v>93</v>
      </c>
      <c r="B41" s="74" t="str">
        <f>VLOOKUP($A41,Questions!$A$3:$W$333,2,0)&amp;""</f>
        <v>Solution Provider Accessibility Contact Name</v>
      </c>
      <c r="C41" s="74" t="str">
        <f>VLOOKUP($A41,Questions!$A$3:$W$333,18,0)&amp;""</f>
        <v/>
      </c>
      <c r="D41" s="74" t="str">
        <f>VLOOKUP($A41,Questions!$A$3:$W$333,19,0)&amp;""</f>
        <v/>
      </c>
    </row>
    <row r="42" spans="1:5" x14ac:dyDescent="0.2">
      <c r="A42" s="74" t="s">
        <v>94</v>
      </c>
      <c r="B42" s="74" t="str">
        <f>VLOOKUP($A42,Questions!$A$3:$W$333,2,0)&amp;""</f>
        <v>Solution Provider Accessibility Contact Title</v>
      </c>
      <c r="C42" s="74" t="str">
        <f>VLOOKUP($A42,Questions!$A$3:$W$333,18,0)&amp;""</f>
        <v/>
      </c>
      <c r="D42" s="74" t="str">
        <f>VLOOKUP($A42,Questions!$A$3:$W$333,19,0)&amp;""</f>
        <v/>
      </c>
    </row>
    <row r="43" spans="1:5" x14ac:dyDescent="0.2">
      <c r="A43" s="74" t="s">
        <v>95</v>
      </c>
      <c r="B43" s="74" t="str">
        <f>VLOOKUP($A43,Questions!$A$3:$W$333,2,0)&amp;""</f>
        <v>Solution Provider Accessibility Contact Email</v>
      </c>
      <c r="C43" s="74" t="str">
        <f>VLOOKUP($A43,Questions!$A$3:$W$333,18,0)&amp;""</f>
        <v/>
      </c>
      <c r="D43" s="74" t="str">
        <f>VLOOKUP($A43,Questions!$A$3:$W$333,19,0)&amp;""</f>
        <v/>
      </c>
    </row>
    <row r="44" spans="1:5" x14ac:dyDescent="0.2">
      <c r="A44" s="74" t="s">
        <v>96</v>
      </c>
      <c r="B44" s="74" t="str">
        <f>VLOOKUP($A44,Questions!$A$3:$W$333,2,0)&amp;""</f>
        <v>Solution Provider Accessibility Contact Phone Number</v>
      </c>
      <c r="C44" s="74" t="str">
        <f>VLOOKUP($A44,Questions!$A$3:$W$333,18,0)&amp;""</f>
        <v/>
      </c>
      <c r="D44" s="74" t="str">
        <f>VLOOKUP($A44,Questions!$A$3:$W$333,19,0)&amp;""</f>
        <v/>
      </c>
    </row>
    <row r="45" spans="1:5" x14ac:dyDescent="0.2">
      <c r="A45" s="74" t="s">
        <v>97</v>
      </c>
      <c r="B45" s="74" t="str">
        <f>VLOOKUP($A45,Questions!$A$3:$W$333,2,0)&amp;""</f>
        <v>Web Link to Accessibility Statement or VPAT</v>
      </c>
      <c r="C45" s="74" t="str">
        <f>VLOOKUP($A45,Questions!$A$3:$W$333,18,0)&amp;""</f>
        <v/>
      </c>
      <c r="D45" s="74" t="str">
        <f>VLOOKUP($A45,Questions!$A$3:$W$333,19,0)&amp;""</f>
        <v/>
      </c>
    </row>
    <row r="46" spans="1:5" ht="85.5" x14ac:dyDescent="0.2">
      <c r="A46" s="74" t="s">
        <v>101</v>
      </c>
      <c r="B46" s="74" t="str">
        <f>VLOOKUP($A46,Questions!$A$3:$W$333,2,0)&amp;""</f>
        <v>Has a VPAT or ACR been created or updated for the solution and version under consideration within the past 12 months?*</v>
      </c>
      <c r="C46" s="74" t="str">
        <f>VLOOKUP($A46,Questions!$A$3:$W$333,18,0)&amp;""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74" t="str">
        <f>VLOOKUP($A46,Questions!$A$3:$W$333,19,0)&amp;""</f>
        <v>Cross-reference Accessibility Conformance Reports (ACR) with any answers from ITAC-14 about product roadmaps for accessibility improvements.</v>
      </c>
    </row>
    <row r="47" spans="1:5" ht="55.5" customHeight="1" x14ac:dyDescent="0.2">
      <c r="A47" s="74" t="s">
        <v>103</v>
      </c>
      <c r="B47" s="74" t="str">
        <f>VLOOKUP($A47,Questions!$A$3:$W$333,2,0)&amp;""</f>
        <v>Will your company agree to meet your stated accessibility standard or WCAG 2.1 AA as part of your contractual agreement for the solution?*</v>
      </c>
      <c r="C47" s="74" t="str">
        <f>VLOOKUP($A47,Questions!$A$3:$W$333,18,0)&amp;""</f>
        <v xml:space="preserve">Federal regulation requires that technology products conform to WCAG 2.1 AA. Technology platforms that do not substantially conform to this standard put schools at risk of not complying with these requirements. </v>
      </c>
      <c r="D47" s="74" t="str">
        <f>VLOOKUP($A47,Questions!$A$3:$W$333,19,0)&amp;""</f>
        <v/>
      </c>
    </row>
    <row r="48" spans="1:5" ht="70.5" customHeight="1" x14ac:dyDescent="0.2">
      <c r="A48" s="74" t="s">
        <v>106</v>
      </c>
      <c r="B48" s="74" t="str">
        <f>VLOOKUP($A48,Questions!$A$3:$W$333,2,0)&amp;""</f>
        <v>Does the solution substantially conform to WCAG 2.1 AA?*</v>
      </c>
      <c r="C48" s="74" t="str">
        <f>VLOOKUP($A48,Questions!$A$3:$W$333,18,0)&amp;""</f>
        <v xml:space="preserve">Federal regulation requires that technology products conform to WCAG 2.1 AA. Technology platforms that do not substantially conform to this standard put schools at risk of not complying with these requirements. </v>
      </c>
      <c r="D48" s="74" t="str">
        <f>VLOOKUP($A48,Questions!$A$3:$W$333,19,0)&amp;""</f>
        <v/>
      </c>
    </row>
    <row r="49" spans="1:5" ht="36" customHeight="1" x14ac:dyDescent="0.2">
      <c r="A49" s="74" t="s">
        <v>108</v>
      </c>
      <c r="B49" s="74" t="str">
        <f>VLOOKUP($A49,Questions!$A$3:$W$333,2,0)&amp;""</f>
        <v>Do you have a documented and implemented process for reporting and tracking accessibility issues?*</v>
      </c>
      <c r="C49" s="74" t="str">
        <f>VLOOKUP($A49,Questions!$A$3:$W$333,18,0)&amp;""</f>
        <v/>
      </c>
      <c r="D49" s="74" t="str">
        <f>VLOOKUP($A49,Questions!$A$3:$W$333,19,0)&amp;""</f>
        <v>What is the prioritization of accessibility issues received, and how are they tracked? Is there a regular cadence for tracking and addressing accessibility barriers?</v>
      </c>
    </row>
    <row r="50" spans="1:5" ht="78.75" customHeight="1" x14ac:dyDescent="0.2">
      <c r="A50" s="74" t="s">
        <v>111</v>
      </c>
      <c r="B50" s="74" t="str">
        <f>VLOOKUP($A50,Questions!$A$3:$W$333,2,0)&amp;""</f>
        <v>Do you have documentation to support the accessibility features of your solution?</v>
      </c>
      <c r="C50" s="74" t="str">
        <f>VLOOKUP($A50,Questions!$A$3:$W$333,18,0)&amp;""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74" t="str">
        <f>VLOOKUP($A50,Questions!$A$3:$W$333,19,0)&amp;""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2">
      <c r="A51" s="74" t="s">
        <v>112</v>
      </c>
      <c r="B51" s="74" t="str">
        <f>VLOOKUP($A51,Questions!$A$3:$W$333,2,0)&amp;""</f>
        <v>Has a third-party expert conducted an audit of the most recent version of your solution?</v>
      </c>
      <c r="C51" s="74" t="str">
        <f>VLOOKUP($A51,Questions!$A$3:$W$333,18,0)&amp;""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74" t="str">
        <f>VLOOKUP($A51,Questions!$A$3:$W$333,19,0)&amp;""</f>
        <v/>
      </c>
    </row>
    <row r="52" spans="1:5" ht="109.5" customHeight="1" x14ac:dyDescent="0.2">
      <c r="A52" s="74" t="s">
        <v>113</v>
      </c>
      <c r="B52" s="74" t="str">
        <f>VLOOKUP($A52,Questions!$A$3:$W$333,2,0)&amp;""</f>
        <v>Do you have a documented and implemented process for verifying accessibility conformance?</v>
      </c>
      <c r="C52" s="74" t="str">
        <f>VLOOKUP($A52,Questions!$A$3:$W$333,18,0)&amp;""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74" t="str">
        <f>VLOOKUP($A52,Questions!$A$3:$W$333,19,0)&amp;""</f>
        <v/>
      </c>
    </row>
    <row r="53" spans="1:5" ht="65.25" customHeight="1" x14ac:dyDescent="0.2">
      <c r="A53" s="74" t="s">
        <v>114</v>
      </c>
      <c r="B53" s="74" t="str">
        <f>VLOOKUP($A53,Questions!$A$3:$W$333,2,0)&amp;""</f>
        <v>Have you adopted a technical or legal standard of conformance for the solution?</v>
      </c>
      <c r="C53" s="74" t="str">
        <f>VLOOKUP($A53,Questions!$A$3:$W$333,18,0)&amp;""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74" t="str">
        <f>VLOOKUP($A53,Questions!$A$3:$W$333,19,0)&amp;""</f>
        <v/>
      </c>
    </row>
    <row r="54" spans="1:5" ht="63.75" customHeight="1" x14ac:dyDescent="0.2">
      <c r="A54" s="74" t="s">
        <v>116</v>
      </c>
      <c r="B54" s="74" t="str">
        <f>VLOOKUP($A54,Questions!$A$3:$W$333,2,0)&amp;""</f>
        <v>Can you provide a current, detailed accessibility roadmap with delivery timelines?</v>
      </c>
      <c r="C54" s="74" t="str">
        <f>VLOOKUP($A54,Questions!$A$3:$W$333,18,0)&amp;""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74" t="str">
        <f>VLOOKUP($A54,Questions!$A$3:$W$333,19,0)&amp;""</f>
        <v>If no roadmap is available, seek additional information from the solution provider such as release notes that address accessibility and any feedback from users that address the accessibility of the solution.</v>
      </c>
    </row>
    <row r="55" spans="1:5" ht="71.25" customHeight="1" x14ac:dyDescent="0.2">
      <c r="A55" s="74" t="s">
        <v>120</v>
      </c>
      <c r="B55" s="74" t="str">
        <f>VLOOKUP($A55,Questions!$A$3:$W$333,2,0)&amp;""</f>
        <v>Do you expect your staff to maintain a current skill set in IT accessibility?</v>
      </c>
      <c r="C55" s="74" t="str">
        <f>VLOOKUP($A55,Questions!$A$3:$W$333,18,0)&amp;""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74" t="str">
        <f>VLOOKUP($A55,Questions!$A$3:$W$333,19,0)&amp;""</f>
        <v/>
      </c>
    </row>
    <row r="56" spans="1:5" ht="51" customHeight="1" x14ac:dyDescent="0.2">
      <c r="A56" s="74" t="s">
        <v>123</v>
      </c>
      <c r="B56" s="74" t="str">
        <f>VLOOKUP($A56,Questions!$A$3:$W$333,2,0)&amp;""</f>
        <v>Do you have documented processes and procedures for implementing accessibility into your development lifecycle?</v>
      </c>
      <c r="C56" s="74" t="str">
        <f>VLOOKUP($A56,Questions!$A$3:$W$333,18,0)&amp;""</f>
        <v>This question is designed to understand how accessibility is included in new versions and features of solutions, particularly with solution providers that implement Agile or similar methodologies where software is updated frequently and continuously.</v>
      </c>
      <c r="D56" s="74" t="str">
        <f>VLOOKUP($A56,Questions!$A$3:$W$333,19,0)&amp;""</f>
        <v/>
      </c>
    </row>
    <row r="57" spans="1:5" ht="52.5" customHeight="1" x14ac:dyDescent="0.2">
      <c r="A57" s="74" t="s">
        <v>126</v>
      </c>
      <c r="B57" s="74" t="str">
        <f>VLOOKUP($A57,Questions!$A$3:$W$333,2,0)&amp;""</f>
        <v>Can all functions of the application or service be performed using only the keyboard?</v>
      </c>
      <c r="C57" s="74" t="str">
        <f>VLOOKUP($A57,Questions!$A$3:$W$333,18,0)&amp;""</f>
        <v>One critical accessibility requirement is the full use of a product using only the keyboard, -no mouse or trackpad. This requirement is easy for a nontechnical or non-accessibility expert to understand and verify.</v>
      </c>
      <c r="D57" s="74" t="str">
        <f>VLOOKUP($A57,Questions!$A$3:$W$333,19,0)&amp;""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71.25" x14ac:dyDescent="0.2">
      <c r="A58" s="74" t="s">
        <v>129</v>
      </c>
      <c r="B58" s="74" t="str">
        <f>VLOOKUP($A58,Questions!$A$3:$W$333,2,0)&amp;""</f>
        <v>Does your product rely on activating a special "accessibility mode," a "lite version," or using an alternate interface (including “overlay” or AI-based alternates)  for accessibility purposes?</v>
      </c>
      <c r="C58" s="74" t="str">
        <f>VLOOKUP($A58,Questions!$A$3:$W$333,18,0)&amp;""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74" t="str">
        <f>VLOOKUP($A58,Questions!$A$3:$W$333,19,0)&amp;""</f>
        <v/>
      </c>
      <c r="E58" s="275" t="s">
        <v>1550</v>
      </c>
    </row>
    <row r="59" spans="1:5" ht="18" x14ac:dyDescent="0.2">
      <c r="A59" s="80" t="str">
        <f>VLOOKUP(LEFT($A60,4),'Auto Responses'!$N$4:$O$38,2,0)&amp;""</f>
        <v xml:space="preserve"> Assessment of Third Parties</v>
      </c>
      <c r="B59" s="80"/>
      <c r="C59" s="73" t="str">
        <f>Questions!$R$2</f>
        <v>Reason for Question</v>
      </c>
      <c r="D59" s="73" t="str">
        <f>Questions!$S$2</f>
        <v>Follow-Up Inquiries/Responses</v>
      </c>
    </row>
    <row r="60" spans="1:5" ht="65.25" customHeight="1" x14ac:dyDescent="0.2">
      <c r="A60" s="74" t="s">
        <v>130</v>
      </c>
      <c r="B60" s="74" t="str">
        <f>VLOOKUP($A60,Questions!$A$3:$W$333,2,0)&amp;""</f>
        <v>Do you perform security assessments of third-party companies with which you share data (e.g., hosting providers, cloud services, PaaS, IaaS, SaaS)?*</v>
      </c>
      <c r="C60" s="74" t="str">
        <f>VLOOKUP($A60,Questions!$A$3:$W$333,18,0)&amp;""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74" t="str">
        <f>VLOOKUP($A60,Questions!$A$3:$W$333,19,0)&amp;""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2">
      <c r="A61" s="74" t="s">
        <v>134</v>
      </c>
      <c r="B61" s="74" t="str">
        <f>VLOOKUP($A61,Questions!$A$3:$W$333,2,0)&amp;""</f>
        <v>Do you have contractual language in place with third parties governing access to institutional data?*</v>
      </c>
      <c r="C61" s="74" t="str">
        <f>VLOOKUP($A61,Questions!$A$3:$W$333,18,0)&amp;""</f>
        <v>The sharing of institutional data to fourth-parties may increase the risk to the institutation and thus, we want to know who gets what data, when they get that data, and why they get that data.</v>
      </c>
      <c r="D61" s="74" t="str">
        <f>VLOOKUP($A61,Questions!$A$3:$W$333,19,0)&amp;""</f>
        <v>Follow-up inquiries concerning third-party data sharing will be institution/implementation specific.</v>
      </c>
    </row>
    <row r="62" spans="1:5" ht="36" customHeight="1" x14ac:dyDescent="0.2">
      <c r="A62" s="74" t="s">
        <v>137</v>
      </c>
      <c r="B62" s="74" t="str">
        <f>VLOOKUP($A62,Questions!$A$3:$W$333,2,0)&amp;""</f>
        <v>Do the contracts in place with these third parties address liability in the event of a data breach?*</v>
      </c>
      <c r="C62" s="74" t="str">
        <f>VLOOKUP($A62,Questions!$A$3:$W$333,18,0)&amp;""</f>
        <v>Knowing the protections and legal agreements in place for third-party data sharing may assist analysts in determininng residual risk.</v>
      </c>
      <c r="D62" s="74" t="str">
        <f>VLOOKUP($A62,Questions!$A$3:$W$333,19,0)&amp;""</f>
        <v>Follow-up inquiries concerning legal agreements with third parties will be institution/implementation specific.</v>
      </c>
    </row>
    <row r="63" spans="1:5" ht="131.25" customHeight="1" x14ac:dyDescent="0.2">
      <c r="A63" s="74" t="s">
        <v>138</v>
      </c>
      <c r="B63" s="74" t="str">
        <f>VLOOKUP($A63,Questions!$A$3:$W$333,2,0)&amp;""</f>
        <v>Do you have an implemented third-party management strategy?*</v>
      </c>
      <c r="C63" s="74" t="str">
        <f>VLOOKUP($A63,Questions!$A$3:$W$333,18,0)&amp;""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74" t="str">
        <f>VLOOKUP($A63,Questions!$A$3:$W$333,19,0)&amp;""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2">
      <c r="A64" s="74" t="s">
        <v>141</v>
      </c>
      <c r="B64" s="74" t="str">
        <f>VLOOKUP($A64,Questions!$A$3:$W$333,2,0)&amp;""</f>
        <v>Do you have a process and implemented procedures for managing your hardware supply chain (e.g., telecommunications equipment, export licensing, computing devices)?</v>
      </c>
      <c r="C64" s="74" t="str">
        <f>VLOOKUP($A64,Questions!$A$3:$W$333,18,0)&amp;""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74" t="str">
        <f>VLOOKUP($A64,Questions!$A$3:$W$333,19,0)&amp;""</f>
        <v>Follow-up inquiries concerning hardware supply chain will be institution/implementation specific.</v>
      </c>
      <c r="E64" s="275" t="s">
        <v>1550</v>
      </c>
    </row>
    <row r="65" spans="1:5" ht="18" x14ac:dyDescent="0.2">
      <c r="A65" s="80" t="str">
        <f>VLOOKUP(LEFT($A66,4),'Auto Responses'!$N$4:$O$38,2,0)&amp;""</f>
        <v xml:space="preserve"> Consulting Services</v>
      </c>
      <c r="B65" s="80"/>
      <c r="C65" s="73" t="str">
        <f>Questions!$R$2</f>
        <v>Reason for Question</v>
      </c>
      <c r="D65" s="73" t="str">
        <f>Questions!$S$2</f>
        <v>Follow-Up Inquiries/Responses</v>
      </c>
    </row>
    <row r="66" spans="1:5" ht="65.25" customHeight="1" x14ac:dyDescent="0.2">
      <c r="A66" s="74" t="s">
        <v>146</v>
      </c>
      <c r="B66" s="74" t="str">
        <f>VLOOKUP($A66,Questions!$A$3:$W$333,2,0)&amp;""</f>
        <v>Will the consultant require access to the institution's network resources?*</v>
      </c>
      <c r="C66" s="74" t="str">
        <f>VLOOKUP($A66,Questions!$A$3:$W$333,18,0)&amp;""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6" s="74" t="str">
        <f>VLOOKUP($A66,Questions!$A$3:$W$333,19,0)&amp;""</f>
        <v>Follow-up inquiries will be institution/implementation specific.</v>
      </c>
    </row>
    <row r="67" spans="1:5" ht="66.75" customHeight="1" x14ac:dyDescent="0.2">
      <c r="A67" s="74" t="s">
        <v>150</v>
      </c>
      <c r="B67" s="74" t="str">
        <f>VLOOKUP($A67,Questions!$A$3:$W$333,2,0)&amp;""</f>
        <v>Has the consultant received training on (sensitive, HIPAA, PCI, etc.) data handling?*</v>
      </c>
      <c r="C67" s="74" t="str">
        <f>VLOOKUP($A67,Questions!$A$3:$W$333,18,0)&amp;""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7" s="74" t="str">
        <f>VLOOKUP($A67,Questions!$A$3:$W$333,19,0)&amp;""</f>
        <v>Follow-up inquiries will be institution/implementation specific.</v>
      </c>
    </row>
    <row r="68" spans="1:5" ht="68.25" customHeight="1" x14ac:dyDescent="0.2">
      <c r="A68" s="74" t="s">
        <v>151</v>
      </c>
      <c r="B68" s="74" t="str">
        <f>VLOOKUP($A68,Questions!$A$3:$W$333,2,0)&amp;""</f>
        <v>Is the data encrypted (at rest) while in the consultant's possession?*</v>
      </c>
      <c r="C68" s="74" t="str">
        <f>VLOOKUP($A68,Questions!$A$3:$W$333,18,0)&amp;""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8" s="74" t="str">
        <f>VLOOKUP($A68,Questions!$A$3:$W$333,19,0)&amp;""</f>
        <v>Follow-up inquiries will be institution/implementation specific.</v>
      </c>
    </row>
    <row r="69" spans="1:5" ht="65.25" customHeight="1" x14ac:dyDescent="0.2">
      <c r="A69" s="74" t="s">
        <v>153</v>
      </c>
      <c r="B69" s="74" t="str">
        <f>VLOOKUP($A69,Questions!$A$3:$W$333,2,0)&amp;""</f>
        <v>Can access be restricted based on source IP address?*</v>
      </c>
      <c r="C69" s="74" t="str">
        <f>VLOOKUP($A69,Questions!$A$3:$W$333,18,0)&amp;""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9" s="74" t="str">
        <f>VLOOKUP($A69,Questions!$A$3:$W$333,19,0)&amp;""</f>
        <v>Follow-up inquiries will be institution/implementation specific.</v>
      </c>
    </row>
    <row r="70" spans="1:5" ht="71.25" customHeight="1" x14ac:dyDescent="0.2">
      <c r="A70" s="74" t="s">
        <v>155</v>
      </c>
      <c r="B70" s="74" t="str">
        <f>VLOOKUP($A70,Questions!$A$3:$W$333,2,0)&amp;""</f>
        <v>Will the consulting take place on-premises?</v>
      </c>
      <c r="C70" s="74" t="str">
        <f>VLOOKUP($A70,Questions!$A$3:$W$333,18,0)&amp;""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0" s="74" t="str">
        <f>VLOOKUP($A70,Questions!$A$3:$W$333,19,0)&amp;""</f>
        <v>Follow-up inquiries will be institution/implementation specific.</v>
      </c>
    </row>
    <row r="71" spans="1:5" ht="71.25" customHeight="1" x14ac:dyDescent="0.2">
      <c r="A71" s="74" t="s">
        <v>156</v>
      </c>
      <c r="B71" s="74" t="str">
        <f>VLOOKUP($A71,Questions!$A$3:$W$333,2,0)&amp;""</f>
        <v>Will the consultant require access to hardware in the institution's data centers?</v>
      </c>
      <c r="C71" s="74" t="str">
        <f>VLOOKUP($A71,Questions!$A$3:$W$333,18,0)&amp;""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1" s="74" t="str">
        <f>VLOOKUP($A71,Questions!$A$3:$W$333,19,0)&amp;""</f>
        <v>Follow-up inquiries will be institution/implementation specific.</v>
      </c>
    </row>
    <row r="72" spans="1:5" s="76" customFormat="1" ht="67.5" customHeight="1" x14ac:dyDescent="0.2">
      <c r="A72" s="74" t="s">
        <v>159</v>
      </c>
      <c r="B72" s="74" t="str">
        <f>VLOOKUP($A72,Questions!$A$3:$W$333,2,0)&amp;""</f>
        <v>Will the consultant require an account within the institution's domain (@*.edu)?</v>
      </c>
      <c r="C72" s="74" t="str">
        <f>VLOOKUP($A72,Questions!$A$3:$W$333,18,0)&amp;""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2" s="74" t="str">
        <f>VLOOKUP($A72,Questions!$A$3:$W$333,19,0)&amp;""</f>
        <v>Follow-up inquiries will be institution/implementation specific.</v>
      </c>
    </row>
    <row r="73" spans="1:5" ht="69" customHeight="1" x14ac:dyDescent="0.2">
      <c r="A73" s="74" t="s">
        <v>160</v>
      </c>
      <c r="B73" s="74" t="str">
        <f>VLOOKUP($A73,Questions!$A$3:$W$333,2,0)&amp;""</f>
        <v>Will any data be transferred to the consultant's possession?</v>
      </c>
      <c r="C73" s="74" t="str">
        <f>VLOOKUP($A73,Questions!$A$3:$W$333,18,0)&amp;""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3" s="74" t="str">
        <f>VLOOKUP($A73,Questions!$A$3:$W$333,19,0)&amp;""</f>
        <v>Follow-up inquiries will be institution/implementation specific.</v>
      </c>
    </row>
    <row r="74" spans="1:5" s="76" customFormat="1" ht="70.5" customHeight="1" x14ac:dyDescent="0.2">
      <c r="A74" s="74" t="s">
        <v>163</v>
      </c>
      <c r="B74" s="74" t="str">
        <f>VLOOKUP($A74,Questions!$A$3:$W$333,2,0)&amp;""</f>
        <v>Will the consultant need remote access to the institution's network or systems?</v>
      </c>
      <c r="C74" s="74" t="str">
        <f>VLOOKUP($A74,Questions!$A$3:$W$333,18,0)&amp;""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4" s="74" t="str">
        <f>VLOOKUP($A74,Questions!$A$3:$W$333,19,0)&amp;""</f>
        <v>Follow-up inquiries will be institution/implementation specific.</v>
      </c>
      <c r="E74" s="275" t="s">
        <v>1550</v>
      </c>
    </row>
    <row r="75" spans="1:5" ht="18" x14ac:dyDescent="0.2">
      <c r="A75" s="80" t="str">
        <f>VLOOKUP(LEFT($A76,4),'Auto Responses'!$N$4:$O$38,2,0)&amp;""</f>
        <v xml:space="preserve"> Application/Service Security</v>
      </c>
      <c r="B75" s="80"/>
      <c r="C75" s="73" t="str">
        <f>Questions!$R$2</f>
        <v>Reason for Question</v>
      </c>
      <c r="D75" s="73" t="str">
        <f>Questions!$S$2</f>
        <v>Follow-Up Inquiries/Responses</v>
      </c>
    </row>
    <row r="76" spans="1:5" ht="79.5" customHeight="1" x14ac:dyDescent="0.2">
      <c r="A76" s="81" t="s">
        <v>164</v>
      </c>
      <c r="B76" s="74" t="str">
        <f>VLOOKUP($A76,Questions!$A$3:$W$333,2,0)&amp;""</f>
        <v>Are access controls for institutional accounts based on structured rules, such as role-based access control (RBAC), attribute-based access control (ABAC), or policy-based access control (PBAC)?*</v>
      </c>
      <c r="C76" s="74" t="str">
        <f>VLOOKUP($A76,Questions!$A$3:$W$333,18,0)&amp;""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74" t="str">
        <f>VLOOKUP($A76,Questions!$A$3:$W$333,19,0)&amp;""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2">
      <c r="A77" s="74" t="s">
        <v>169</v>
      </c>
      <c r="B77" s="74" t="str">
        <f>VLOOKUP($A77,Questions!$A$3:$W$333,2,0)&amp;""</f>
        <v>Are you using a web application firewall (WAF)?*</v>
      </c>
      <c r="C77" s="74" t="str">
        <f>VLOOKUP($A77,Questions!$A$3:$W$333,18,0)&amp;""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74" t="str">
        <f>VLOOKUP($A77,Questions!$A$3:$W$333,19,0)&amp;""</f>
        <v>If a solution provider states that they outsource their code development and do not run a WAF, there is elevated reason for concern. Verify how code is tested, monitored, and controlled in production environments.</v>
      </c>
    </row>
    <row r="78" spans="1:5" ht="70.5" customHeight="1" x14ac:dyDescent="0.2">
      <c r="A78" s="74" t="s">
        <v>173</v>
      </c>
      <c r="B78" s="74" t="str">
        <f>VLOOKUP($A78,Questions!$A$3:$W$333,2,0)&amp;""</f>
        <v>Are only currently supported operating system(s), software, and libraries leveraged by the system(s)/application(s) that will have access to institution's data?*</v>
      </c>
      <c r="C78" s="74" t="str">
        <f>VLOOKUP($A78,Questions!$A$3:$W$333,18,0)&amp;""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74" t="str">
        <f>VLOOKUP($A78,Questions!$A$3:$W$333,19,0)&amp;""</f>
        <v>Follow-up inquiries for operating systems leveraged by the solution provider will be institution/implementation specific.</v>
      </c>
    </row>
    <row r="79" spans="1:5" ht="45.75" customHeight="1" x14ac:dyDescent="0.2">
      <c r="A79" s="74" t="s">
        <v>178</v>
      </c>
      <c r="B79" s="74" t="str">
        <f>VLOOKUP($A79,Questions!$A$3:$W$333,2,0)&amp;""</f>
        <v>Does your application require access to location or GPS data?</v>
      </c>
      <c r="C79" s="74" t="str">
        <f>VLOOKUP($A79,Questions!$A$3:$W$333,18,0)&amp;""</f>
        <v>Sharing location data significantly increases risk factors for users. It's important to understand if this is required.</v>
      </c>
      <c r="D79" s="74" t="str">
        <f>VLOOKUP($A79,Questions!$A$3:$W$333,19,0)&amp;""</f>
        <v>Ask the solution provider about the need for this requirement, and understand any mitigation strategies that may be possible.</v>
      </c>
    </row>
    <row r="80" spans="1:5" ht="85.5" customHeight="1" x14ac:dyDescent="0.2">
      <c r="A80" s="74" t="s">
        <v>181</v>
      </c>
      <c r="B80" s="74" t="str">
        <f>VLOOKUP($A80,Questions!$A$3:$W$333,2,0)&amp;""</f>
        <v>Does your application provide separation of duties between security administration, system administration, and standard user functions?*</v>
      </c>
      <c r="C80" s="74" t="str">
        <f>VLOOKUP($A80,Questions!$A$3:$W$333,18,0)&amp;""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74" t="str">
        <f>VLOOKUP($A80,Questions!$A$3:$W$333,19,0)&amp;""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2">
      <c r="A81" s="74" t="s">
        <v>186</v>
      </c>
      <c r="B81" s="74" t="str">
        <f>VLOOKUP($A81,Questions!$A$3:$W$333,2,0)&amp;""</f>
        <v>Do you subject your code to static code analysis and/or static application security testing prior to release?*</v>
      </c>
      <c r="C81" s="74" t="str">
        <f>VLOOKUP($A81,Questions!$A$3:$W$333,18,0)&amp;""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74" t="str">
        <f>VLOOKUP($A81,Questions!$A$3:$W$333,19,0)&amp;""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76" customFormat="1" ht="53.25" customHeight="1" x14ac:dyDescent="0.2">
      <c r="A82" s="74" t="s">
        <v>190</v>
      </c>
      <c r="B82" s="74" t="str">
        <f>VLOOKUP($A82,Questions!$A$3:$W$333,2,0)&amp;""</f>
        <v>Do you have software testing processes (dynamic or static) that are established and followed?*</v>
      </c>
      <c r="C82" s="74" t="str">
        <f>VLOOKUP($A82,Questions!$A$3:$W$333,18,0)&amp;""</f>
        <v>Code analysis (prior to implementation) can decrease the number of vulnerabilities within a system. Depending on the insight a solution provider has into their code, code testing should be expected.</v>
      </c>
      <c r="D82" s="74" t="str">
        <f>VLOOKUP($A82,Questions!$A$3:$W$333,19,0)&amp;""</f>
        <v>If software testing processes are not established and followed, point the solution provider to OWASP's Testing Guide &lt;https://www.owasp.org/index.php/OWASP_Testing_Guide_v4_Table_of_Contents&gt;.</v>
      </c>
    </row>
    <row r="83" spans="1:5" ht="80.25" customHeight="1" x14ac:dyDescent="0.2">
      <c r="A83" s="74" t="s">
        <v>196</v>
      </c>
      <c r="B83" s="74" t="str">
        <f>VLOOKUP($A83,Questions!$A$3:$W$333,2,0)&amp;""</f>
        <v>Are access controls for staff within your organization based on structured rules, such as RBAC, ABAC, or PBAC?</v>
      </c>
      <c r="C83" s="74" t="str">
        <f>VLOOKUP($A83,Questions!$A$3:$W$333,18,0)&amp;""</f>
        <v>Managing a solution may rely on various professionals to administer a system. This question is focused on how administration, and the segregation of functions, is implemented within the solution provider's infrastructure.</v>
      </c>
      <c r="D83" s="74" t="str">
        <f>VLOOKUP($A83,Questions!$A$3:$W$333,19,0)&amp;""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2">
      <c r="A84" s="74" t="s">
        <v>201</v>
      </c>
      <c r="B84" s="74" t="str">
        <f>VLOOKUP($A84,Questions!$A$3:$W$333,2,0)&amp;""</f>
        <v>Does the system provide data input validation and error messages?</v>
      </c>
      <c r="C84" s="74" t="str">
        <f>VLOOKUP($A84,Questions!$A$3:$W$333,18,0)&amp;""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74" t="str">
        <f>VLOOKUP($A84,Questions!$A$3:$W$333,19,0)&amp;""</f>
        <v>Inquire about any planned improvements to these capabilities. Ask about their product roadmap, and try to understand how they prioritize security concerns in their environment.</v>
      </c>
    </row>
    <row r="85" spans="1:5" ht="84.75" customHeight="1" x14ac:dyDescent="0.2">
      <c r="A85" s="74" t="s">
        <v>204</v>
      </c>
      <c r="B85" s="74" t="str">
        <f>VLOOKUP($A85,Questions!$A$3:$W$333,2,0)&amp;""</f>
        <v>Do you have a process and implemented procedures for managing your software supply chain (e.g., libraries, repositories, frameworks, etc.)</v>
      </c>
      <c r="C85" s="74" t="str">
        <f>VLOOKUP($A85,Questions!$A$3:$W$333,18,0)&amp;""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74" t="str">
        <f>VLOOKUP($A85,Questions!$A$3:$W$333,19,0)&amp;""</f>
        <v>Follow-up inquiries concerning software supply chain will be institution/implementation specific.</v>
      </c>
      <c r="E85" s="68"/>
    </row>
    <row r="86" spans="1:5" ht="67.5" customHeight="1" x14ac:dyDescent="0.2">
      <c r="A86" s="74" t="s">
        <v>208</v>
      </c>
      <c r="B86" s="74" t="str">
        <f>VLOOKUP($A86,Questions!$A$3:$W$333,2,0)&amp;""</f>
        <v>Have your developers been trained in secure coding techniques?</v>
      </c>
      <c r="C86" s="74" t="str">
        <f>VLOOKUP($A86,Questions!$A$3:$W$333,18,0)&amp;""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74" t="str">
        <f>VLOOKUP($A86,Questions!$A$3:$W$333,19,0)&amp;""</f>
        <v>If information security principles are not designed into the product lifecycle, point the solution provider to OWASP's Secure Coding Practices - Quick Reference Guide &lt;https://www.owasp.org/index.php/OWASP_Secure_Coding_Practices_-_Quick_Reference_Guide&gt;.</v>
      </c>
      <c r="E86" s="75"/>
    </row>
    <row r="87" spans="1:5" ht="72.75" customHeight="1" x14ac:dyDescent="0.2">
      <c r="A87" s="74" t="s">
        <v>212</v>
      </c>
      <c r="B87" s="74" t="str">
        <f>VLOOKUP($A87,Questions!$A$3:$W$333,2,0)&amp;""</f>
        <v>Was your application developed using secure coding techniques?</v>
      </c>
      <c r="C87" s="74" t="str">
        <f>VLOOKUP($A87,Questions!$A$3:$W$333,18,0)&amp;""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74" t="str">
        <f>VLOOKUP($A87,Questions!$A$3:$W$333,19,0)&amp;""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2">
      <c r="A88" s="74" t="s">
        <v>216</v>
      </c>
      <c r="B88" s="74" t="str">
        <f>VLOOKUP($A88,Questions!$A$3:$W$333,2,0)&amp;""</f>
        <v>If mobile, is the application available from a trusted source (e.g., App Store, Google Play Store)?</v>
      </c>
      <c r="C88" s="74" t="str">
        <f>VLOOKUP($A88,Questions!$A$3:$W$333,18,0)&amp;""</f>
        <v>Distributing application via known, moderately vetted application platform decreases the chances of malicious code distribution. Stand-alone deployments (nontrusted sources) should be looked at more closely.</v>
      </c>
      <c r="D88" s="74" t="str">
        <f>VLOOKUP($A88,Questions!$A$3:$W$333,19,0)&amp;""</f>
        <v>Ask the solution provider why this deployment strategy is used. Ask if it is a restriction of the app store platform or some other environment restriction.</v>
      </c>
    </row>
    <row r="89" spans="1:5" ht="65.25" customHeight="1" x14ac:dyDescent="0.2">
      <c r="A89" s="74" t="s">
        <v>219</v>
      </c>
      <c r="B89" s="74" t="str">
        <f>VLOOKUP($A89,Questions!$A$3:$W$333,2,0)&amp;""</f>
        <v>Do you have a fully implemented policy or procedure that details how your employees obtain administrator access to institutional instance of the application?</v>
      </c>
      <c r="C89" s="74" t="str">
        <f>VLOOKUP($A89,Questions!$A$3:$W$333,18,0)&amp;""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74" t="str">
        <f>VLOOKUP($A89,Questions!$A$3:$W$333,19,0)&amp;""</f>
        <v>Ask the solution provider to summarize their implemented policies and/or procedures</v>
      </c>
      <c r="E89" s="275" t="s">
        <v>1550</v>
      </c>
    </row>
    <row r="90" spans="1:5" ht="18" x14ac:dyDescent="0.2">
      <c r="A90" s="80" t="str">
        <f>VLOOKUP(LEFT($A91,4),'Auto Responses'!$N$4:$O$38,2,0)&amp;""</f>
        <v xml:space="preserve"> Authentication, Authorization, and Account Management</v>
      </c>
      <c r="B90" s="80"/>
      <c r="C90" s="73" t="str">
        <f>Questions!$R$2</f>
        <v>Reason for Question</v>
      </c>
      <c r="D90" s="73" t="str">
        <f>Questions!$S$2</f>
        <v>Follow-Up Inquiries/Responses</v>
      </c>
    </row>
    <row r="91" spans="1:5" ht="66.75" customHeight="1" x14ac:dyDescent="0.2">
      <c r="A91" s="74" t="s">
        <v>222</v>
      </c>
      <c r="B91" s="74" t="str">
        <f>VLOOKUP($A91,Questions!$A$3:$W$333,2,0)&amp;""</f>
        <v>Does your solution support single sign-on (SSO) protocols for user and administrator authentication?*</v>
      </c>
      <c r="C91" s="74" t="str">
        <f>VLOOKUP($A91,Questions!$A$3:$W$333,18,0)&amp;""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74" t="str">
        <f>VLOOKUP($A91,Questions!$A$3:$W$333,19,0)&amp;""</f>
        <v>Follow-up inquiries for IAM requirements will be institution/implementation specific.</v>
      </c>
    </row>
    <row r="92" spans="1:5" ht="46.5" customHeight="1" x14ac:dyDescent="0.2">
      <c r="A92" s="74" t="s">
        <v>227</v>
      </c>
      <c r="B92" s="74" t="str">
        <f>VLOOKUP($A92,Questions!$A$3:$W$333,2,0)&amp;""</f>
        <v>Does your solution support local authentication protocols for user and administrator authentication?*</v>
      </c>
      <c r="C92" s="74" t="str">
        <f>VLOOKUP($A92,Questions!$A$3:$W$333,18,0)&amp;""</f>
        <v>The purpose of this question is understand the solution provider's authentication infrastructure so that additional questions can be formulated for the institution's use case.</v>
      </c>
      <c r="D92" s="74" t="str">
        <f>VLOOKUP($A92,Questions!$A$3:$W$333,19,0)&amp;""</f>
        <v>The content of this response may or may not have value for the type of use case on the institution. Follow-up inquiries for authentication modes will be institution/implementation specific.</v>
      </c>
    </row>
    <row r="93" spans="1:5" ht="31.5" customHeight="1" x14ac:dyDescent="0.2">
      <c r="A93" s="74" t="s">
        <v>231</v>
      </c>
      <c r="B93" s="74" t="str">
        <f>VLOOKUP($A93,Questions!$A$3:$W$333,2,0)&amp;""</f>
        <v>Can you enforce password/passphrase complexity requirements (provided by the institution)?*</v>
      </c>
      <c r="C93" s="74" t="str">
        <f>VLOOKUP($A93,Questions!$A$3:$W$333,18,0)&amp;""</f>
        <v>Many institutions have a policy focused on passwords/passphrases, and this question confirms the capacity of a solution provider's solution to comply.</v>
      </c>
      <c r="D93" s="74" t="str">
        <f>VLOOKUP($A93,Questions!$A$3:$W$333,19,0)&amp;""</f>
        <v>Follow-up inquiries for password/passphrase complexity requirements will be institution/implementation specific.</v>
      </c>
    </row>
    <row r="94" spans="1:5" ht="42" customHeight="1" x14ac:dyDescent="0.2">
      <c r="A94" s="74" t="s">
        <v>232</v>
      </c>
      <c r="B94" s="74" t="str">
        <f>VLOOKUP($A94,Questions!$A$3:$W$333,2,0)&amp;""</f>
        <v>Does the system have password complexity or length limitations and/or restrictions?*</v>
      </c>
      <c r="C94" s="74" t="str">
        <f>VLOOKUP($A94,Questions!$A$3:$W$333,18,0)&amp;""</f>
        <v>Many institutions have a policy focused on passwords/passphrases, and this question confirms the capacity of a solution provider's solution to comply.</v>
      </c>
      <c r="D94" s="74" t="str">
        <f>VLOOKUP($A94,Questions!$A$3:$W$333,19,0)&amp;""</f>
        <v>Follow-up inquiries for password/passphrase limitations and/or restrictions will be institution/implementation specific.</v>
      </c>
    </row>
    <row r="95" spans="1:5" ht="57" customHeight="1" x14ac:dyDescent="0.2">
      <c r="A95" s="74" t="s">
        <v>236</v>
      </c>
      <c r="B95" s="74" t="str">
        <f>VLOOKUP($A95,Questions!$A$3:$W$333,2,0)&amp;""</f>
        <v>Do you have documented password/passphrase reset procedures that are currently implemented in the system and/or customer support?*</v>
      </c>
      <c r="C95" s="74" t="str">
        <f>VLOOKUP($A95,Questions!$A$3:$W$333,18,0)&amp;""</f>
        <v>Account management can be a time-consuming part of an information system. Account reset capabilities, built into a system, can reduce burden on institutional support services.</v>
      </c>
      <c r="D95" s="74" t="str">
        <f>VLOOKUP($A95,Questions!$A$3:$W$333,19,0)&amp;""</f>
        <v>Ask the solution provider how end users will be supported. Ask for training documentation or knowledgebase content. Confirm solution provider and institution responsibilities in this support area (and others).</v>
      </c>
    </row>
    <row r="96" spans="1:5" ht="50.25" customHeight="1" x14ac:dyDescent="0.2">
      <c r="A96" s="74" t="s">
        <v>239</v>
      </c>
      <c r="B96" s="74" t="str">
        <f>VLOOKUP($A96,Questions!$A$3:$W$333,2,0)&amp;""</f>
        <v>Does your organization participate in InCommon or another eduGAIN-affiliated trust federation?*</v>
      </c>
      <c r="C96" s="74" t="str">
        <f>VLOOKUP($A96,Questions!$A$3:$W$333,18,0)&amp;""</f>
        <v>This question defines the solution provider's scope of federated identity practices and their willingness to embrace higher education requirements.</v>
      </c>
      <c r="D96" s="74" t="str">
        <f>VLOOKUP($A96,Questions!$A$3:$W$333,19,0)&amp;""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2">
      <c r="A97" s="74" t="s">
        <v>243</v>
      </c>
      <c r="B97" s="74" t="str">
        <f>VLOOKUP($A97,Questions!$A$3:$W$333,2,0)&amp;""</f>
        <v>Are there any passwords/passphrases hard-coded into your systems or solutions?*</v>
      </c>
      <c r="C97" s="74" t="str">
        <f>VLOOKUP($A97,Questions!$A$3:$W$333,18,0)&amp;""</f>
        <v>The response to this question can reveal the use (or not) of coding best practices. If passwords/passphrases are hard-coded into systems/productions, the solution provider should provide robust details supporting why this is required.</v>
      </c>
      <c r="D97" s="74" t="str">
        <f>VLOOKUP($A97,Questions!$A$3:$W$333,19,0)&amp;""</f>
        <v>Vague responses to this question should be met with concern. Repeat the question if the first answer is insufficient. Ask pointedly to ensure the solution provider is not misunderstanding.</v>
      </c>
    </row>
    <row r="98" spans="1:5" ht="35.25" customHeight="1" x14ac:dyDescent="0.2">
      <c r="A98" s="74" t="s">
        <v>246</v>
      </c>
      <c r="B98" s="74" t="str">
        <f>VLOOKUP($A98,Questions!$A$3:$W$333,2,0)&amp;""</f>
        <v>Are you storing any passwords in plaintext?*</v>
      </c>
      <c r="C98" s="74" t="str">
        <f>VLOOKUP($A98,Questions!$A$3:$W$333,18,0)&amp;""</f>
        <v>The focus of this question is confidentiality. It is a straightforward question confirming the encryption of user authentication details.</v>
      </c>
      <c r="D98" s="74" t="str">
        <f>VLOOKUP($A98,Questions!$A$3:$W$333,19,0)&amp;""</f>
        <v>Follow-up inquiries for password/passphrase encrypted storage will be institution/implementation specific.</v>
      </c>
    </row>
    <row r="99" spans="1:5" ht="72.75" customHeight="1" x14ac:dyDescent="0.2">
      <c r="A99" s="74" t="s">
        <v>250</v>
      </c>
      <c r="B99" s="74" t="str">
        <f>VLOOKUP($A99,Questions!$A$3:$W$333,2,0)&amp;""</f>
        <v>Are audit logs available that include AT LEAST all of the following: login, logout, actions performed, and source IP address?*</v>
      </c>
      <c r="C99" s="74" t="str">
        <f>VLOOKUP($A99,Questions!$A$3:$W$333,18,0)&amp;""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74" t="str">
        <f>VLOOKUP($A99,Questions!$A$3:$W$333,19,0)&amp;""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2">
      <c r="A100" s="74" t="s">
        <v>253</v>
      </c>
      <c r="B100" s="74" t="str">
        <f>VLOOKUP($A100,Questions!$A$3:$W$333,2,0)&amp;""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74" t="str">
        <f>VLOOKUP($A100,Questions!$A$3:$W$333,18,0)&amp;""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74" t="str">
        <f>VLOOKUP($A100,Questions!$A$3:$W$333,19,0)&amp;""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2">
      <c r="A101" s="74" t="s">
        <v>257</v>
      </c>
      <c r="B101" s="74" t="str">
        <f>VLOOKUP($A101,Questions!$A$3:$W$333,2,0)&amp;""</f>
        <v>Can you provide the institution documentation regarding the retention period for those logs, how logs are protected, and whether they are accessible to the customer (and if so, how)?*</v>
      </c>
      <c r="C101" s="74" t="str">
        <f>VLOOKUP($A101,Questions!$A$3:$W$333,18,0)&amp;""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74" t="str">
        <f>VLOOKUP($A101,Questions!$A$3:$W$333,19,0)&amp;""</f>
        <v>Follow-up inquiries for logging details will be institution/implementation specific.</v>
      </c>
    </row>
    <row r="102" spans="1:5" ht="69" customHeight="1" x14ac:dyDescent="0.2">
      <c r="A102" s="74" t="s">
        <v>261</v>
      </c>
      <c r="B102" s="74" t="str">
        <f>VLOOKUP($A102,Questions!$A$3:$W$333,2,0)&amp;""</f>
        <v>Does your application support integration with other authentication and authorization systems?</v>
      </c>
      <c r="C102" s="74" t="str">
        <f>VLOOKUP($A102,Questions!$A$3:$W$333,18,0)&amp;""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2" s="74" t="str">
        <f>VLOOKUP($A102,Questions!$A$3:$W$333,19,0)&amp;""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2">
      <c r="A103" s="74" t="s">
        <v>263</v>
      </c>
      <c r="B103" s="74" t="str">
        <f>VLOOKUP($A103,Questions!$A$3:$W$333,2,0)&amp;""</f>
        <v>Do you allow the customer to specify attribute mappings for any needed information beyond a user identifier? (e.g., Reference eduPerson, ePPA/ePPN/ePE)</v>
      </c>
      <c r="C103" s="74" t="str">
        <f>VLOOKUP($A103,Questions!$A$3:$W$333,18,0)&amp;""</f>
        <v>This questions allows an institution to know solution provider system limitations and to help them gauge the resources (that may be needed to implement) required to successfully integrate the solution with institution systems.</v>
      </c>
      <c r="D103" s="74" t="str">
        <f>VLOOKUP($A103,Questions!$A$3:$W$333,19,0)&amp;""</f>
        <v>Follow-up inquiries for attribute mapping requirements will be institution/implementation specific.</v>
      </c>
      <c r="E103" s="68"/>
    </row>
    <row r="104" spans="1:5" ht="63.75" customHeight="1" x14ac:dyDescent="0.2">
      <c r="A104" s="74" t="s">
        <v>268</v>
      </c>
      <c r="B104" s="74" t="str">
        <f>VLOOKUP($A104,Questions!$A$3:$W$333,2,0)&amp;""</f>
        <v>Does your application support directory integration for user accounts?</v>
      </c>
      <c r="C104" s="74" t="str">
        <f>VLOOKUP($A104,Questions!$A$3:$W$333,18,0)&amp;""</f>
        <v>System (technical and security) administration is complex, and it is important to understand a system's capabilities to integrate with existing security and access systems. Having to maintain additional accounts increases overhead and may impact your institution's risk footprint.</v>
      </c>
      <c r="D104" s="74" t="str">
        <f>VLOOKUP($A104,Questions!$A$3:$W$333,19,0)&amp;""</f>
        <v>Follow-up inquiries for system authentication will be unique to your institution (e.g., policy, infrastructure, etc.).</v>
      </c>
    </row>
    <row r="105" spans="1:5" ht="67.5" customHeight="1" x14ac:dyDescent="0.2">
      <c r="A105" s="74" t="s">
        <v>269</v>
      </c>
      <c r="B105" s="74" t="str">
        <f>VLOOKUP($A105,Questions!$A$3:$W$333,2,0)&amp;""</f>
        <v>Does your solution support any of the following web SSO standards: SAML2 (with redirect flow), OIDC, CAS, or other?</v>
      </c>
      <c r="C105" s="74" t="str">
        <f>VLOOKUP($A105,Questions!$A$3:$W$333,18,0)&amp;""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74" t="str">
        <f>VLOOKUP($A105,Questions!$A$3:$W$333,19,0)&amp;""</f>
        <v>Follow-up inquiries for IAM requirements will be institution/implementation specific.</v>
      </c>
    </row>
    <row r="106" spans="1:5" ht="52.5" customHeight="1" x14ac:dyDescent="0.2">
      <c r="A106" s="74" t="s">
        <v>273</v>
      </c>
      <c r="B106" s="74" t="str">
        <f>VLOOKUP($A106,Questions!$A$3:$W$333,2,0)&amp;""</f>
        <v>Do you support differentiation between email address and user identifier?</v>
      </c>
      <c r="C106" s="74" t="str">
        <f>VLOOKUP($A106,Questions!$A$3:$W$333,18,0)&amp;""</f>
        <v>This questions allows an institution to know solution provider system limitations and to help them gauge the resources (that may be needed to implement) required to successfully integrate the solution with institution systems.</v>
      </c>
      <c r="D106" s="74" t="str">
        <f>VLOOKUP($A106,Questions!$A$3:$W$333,19,0)&amp;""</f>
        <v>Follow-up inquiries for identifier requirements will be institution/implementation specific.</v>
      </c>
    </row>
    <row r="107" spans="1:5" ht="54" customHeight="1" x14ac:dyDescent="0.2">
      <c r="A107" s="74" t="s">
        <v>278</v>
      </c>
      <c r="B107" s="74" t="str">
        <f>VLOOKUP($A107,Questions!$A$3:$W$333,2,0)&amp;""</f>
        <v>If you don't support SSO, does your application and/or user frontend/portal support multifactor authentication (e.g., Duo, Google Authenticator, OTP, etc.)?</v>
      </c>
      <c r="C107" s="74" t="str">
        <f>VLOOKUP($A107,Questions!$A$3:$W$333,18,0)&amp;""</f>
        <v>2FA/MFA, implemented correctly, strengthens the security state of a system. 2FA/MFA is commonly implemented and in many use cases is a requirement for account protection purposes.</v>
      </c>
      <c r="D107" s="74" t="str">
        <f>VLOOKUP($A107,Questions!$A$3:$W$333,19,0)&amp;""</f>
        <v>Ask the solution provider about hardware and software options, future roadmap for implementations and support, etc.</v>
      </c>
    </row>
    <row r="108" spans="1:5" ht="36.75" customHeight="1" x14ac:dyDescent="0.2">
      <c r="A108" s="74" t="s">
        <v>281</v>
      </c>
      <c r="B108" s="74" t="str">
        <f>VLOOKUP($A108,Questions!$A$3:$W$333,2,0)&amp;""</f>
        <v>Does your application automatically lock the session or log out an account after a period of inactivity?</v>
      </c>
      <c r="C108" s="74" t="str">
        <f>VLOOKUP($A108,Questions!$A$3:$W$333,18,0)&amp;""</f>
        <v>This is a question to ensure account integrity and institutional data confidentiality.</v>
      </c>
      <c r="D108" s="74" t="str">
        <f>VLOOKUP($A108,Questions!$A$3:$W$333,19,0)&amp;""</f>
        <v>Follow-up inquiries for inactivity protections will be institution/implementation specific.</v>
      </c>
      <c r="E108" s="275" t="s">
        <v>1550</v>
      </c>
    </row>
    <row r="109" spans="1:5" ht="18" x14ac:dyDescent="0.2">
      <c r="A109" s="80" t="str">
        <f>VLOOKUP(LEFT($A110,4),'Auto Responses'!$N$4:$O$38,2,0)&amp;""</f>
        <v xml:space="preserve"> Change Management</v>
      </c>
      <c r="B109" s="80"/>
      <c r="C109" s="73" t="str">
        <f>Questions!$R$2</f>
        <v>Reason for Question</v>
      </c>
      <c r="D109" s="73" t="str">
        <f>Questions!$S$2</f>
        <v>Follow-Up Inquiries/Responses</v>
      </c>
    </row>
    <row r="110" spans="1:5" ht="51" customHeight="1" x14ac:dyDescent="0.2">
      <c r="A110" s="74" t="s">
        <v>284</v>
      </c>
      <c r="B110" s="74" t="str">
        <f>VLOOKUP($A110,Questions!$A$3:$W$333,2,0)&amp;""</f>
        <v>Will the institution be notified of major changes to your environment that could impact the institution's security posture?*</v>
      </c>
      <c r="C110" s="74" t="str">
        <f>VLOOKUP($A110,Questions!$A$3:$W$333,18,0)&amp;""</f>
        <v>Notification expectations should be set earlier in the contract/assessment process. Timelines, correspondence medium, and playbook details are all aspects to keep in mind when assessing this response.</v>
      </c>
      <c r="D110" s="74" t="str">
        <f>VLOOKUP($A110,Questions!$A$3:$W$333,19,0)&amp;""</f>
        <v>If the solution provider's response does not cover the details outlined in the reasoning, follow up and get specific responses for each, as needed.</v>
      </c>
    </row>
    <row r="111" spans="1:5" ht="57" customHeight="1" x14ac:dyDescent="0.2">
      <c r="A111" s="74" t="s">
        <v>289</v>
      </c>
      <c r="B111" s="74" t="str">
        <f>VLOOKUP($A111,Questions!$A$3:$W$333,2,0)&amp;""</f>
        <v>Does the system support client customizations from one release to another?*</v>
      </c>
      <c r="C111" s="74" t="str">
        <f>VLOOKUP($A111,Questions!$A$3:$W$333,18,0)&amp;""</f>
        <v>The solution provider's solution characteristics and the institution's use case will determine the relevancy of this question. The purpose of this question is to understand the underlying infrastructure and how it is maintained across all customers.</v>
      </c>
      <c r="D111" s="74" t="str">
        <f>VLOOKUP($A111,Questions!$A$3:$W$333,19,0)&amp;""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2">
      <c r="A112" s="74" t="s">
        <v>290</v>
      </c>
      <c r="B112" s="74" t="str">
        <f>VLOOKUP($A112,Questions!$A$3:$W$333,2,0)&amp;""</f>
        <v>Do you have an implemented system configuration management process (e.g.,secure "gold" images, etc.)?*</v>
      </c>
      <c r="C112" s="74" t="str">
        <f>VLOOKUP($A112,Questions!$A$3:$W$333,18,0)&amp;""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74" t="str">
        <f>VLOOKUP($A112,Questions!$A$3:$W$333,19,0)&amp;""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2">
      <c r="A113" s="74" t="s">
        <v>293</v>
      </c>
      <c r="B113" s="74" t="str">
        <f>VLOOKUP($A113,Questions!$A$3:$W$333,2,0)&amp;""</f>
        <v>Do you have a documented change management process?</v>
      </c>
      <c r="C113" s="74" t="str">
        <f>VLOOKUP($A113,Questions!$A$3:$W$333,18,0)&amp;""</f>
        <v>The lack of a change management function is indicative of immature program processes. Answers to this question can provide insight into how well their responses (on the HECVAT) represent their actual environment(s).</v>
      </c>
      <c r="D113" s="74" t="str">
        <f>VLOOKUP($A113,Questions!$A$3:$W$333,19,0)&amp;""</f>
        <v>If a weak response is given to this answer, response scrutiny should be increased. Questions about configuration management, system authority, and documentation are appropriate.</v>
      </c>
      <c r="E113" s="68"/>
    </row>
    <row r="114" spans="1:5" ht="54" customHeight="1" x14ac:dyDescent="0.2">
      <c r="A114" s="74" t="s">
        <v>297</v>
      </c>
      <c r="B114" s="74" t="str">
        <f>VLOOKUP($A114,Questions!$A$3:$W$333,2,0)&amp;""</f>
        <v>Does your change management process minimally include authorization, impact analysis, testing, and validation before moving changes to production?</v>
      </c>
      <c r="C114" s="74" t="str">
        <f>VLOOKUP($A114,Questions!$A$3:$W$333,18,0)&amp;""</f>
        <v>This question outlines a mature change management process. Changes should be analyzed for impact, officially approved, tested, and performed by authorized users.</v>
      </c>
      <c r="D114" s="74" t="str">
        <f>VLOOKUP($A114,Questions!$A$3:$W$333,19,0)&amp;""</f>
        <v>If the solution provider's response does not cover the details outlined in the reasoning, follow up and get specific responses, as needed.</v>
      </c>
      <c r="E114" s="75"/>
    </row>
    <row r="115" spans="1:5" ht="51" customHeight="1" x14ac:dyDescent="0.2">
      <c r="A115" s="74" t="s">
        <v>301</v>
      </c>
      <c r="B115" s="74" t="str">
        <f>VLOOKUP($A115,Questions!$A$3:$W$333,2,0)&amp;""</f>
        <v>Does your change management process verify that all required third-party libraries and dependencies are still supported with each major change?</v>
      </c>
      <c r="C115" s="74" t="str">
        <f>VLOOKUP($A115,Questions!$A$3:$W$333,18,0)&amp;""</f>
        <v>This question is fundamentally about supply chain. The solution provider should be able to document its procedures around tracking libraries maintained by third parties.</v>
      </c>
      <c r="D115" s="74" t="str">
        <f>VLOOKUP($A115,Questions!$A$3:$W$333,19,0)&amp;""</f>
        <v>If the solution provider's response does not cover the details outlined in the reasoning, follow-up and get specific responses for each, as needed.</v>
      </c>
    </row>
    <row r="116" spans="1:5" ht="39.75" customHeight="1" x14ac:dyDescent="0.2">
      <c r="A116" s="74" t="s">
        <v>305</v>
      </c>
      <c r="B116" s="74" t="str">
        <f>VLOOKUP($A116,Questions!$A$3:$W$333,2,0)&amp;""</f>
        <v>Do you have policy and procedure, currently implemented, managing how critical patches are applied to all systems and applications?</v>
      </c>
      <c r="C116" s="74" t="str">
        <f>VLOOKUP($A116,Questions!$A$3:$W$333,18,0)&amp;""</f>
        <v>Answers to this question will reveal the solution provider’s knowledge of their IT assets and their ability to respond to notifications about their systems and software.</v>
      </c>
      <c r="D116" s="74" t="str">
        <f>VLOOKUP($A116,Questions!$A$3:$W$333,19,0)&amp;""</f>
        <v>Follow-up inquiries for the solution provider’s patching practices will be institution/implementation specific.</v>
      </c>
    </row>
    <row r="117" spans="1:5" ht="66.75" customHeight="1" x14ac:dyDescent="0.2">
      <c r="A117" s="74" t="s">
        <v>309</v>
      </c>
      <c r="B117" s="74" t="str">
        <f>VLOOKUP($A117,Questions!$A$3:$W$333,2,0)&amp;""</f>
        <v>Have you implemented policies and procedures that guide how security risks are mitigated until patches can be applied?</v>
      </c>
      <c r="C117" s="74" t="str">
        <f>VLOOKUP($A117,Questions!$A$3:$W$333,18,0)&amp;""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74" t="str">
        <f>VLOOKUP($A117,Questions!$A$3:$W$333,19,0)&amp;""</f>
        <v>Follow-up inquiries for the solution providers patching practices will be institution/implementation specific.</v>
      </c>
    </row>
    <row r="118" spans="1:5" ht="86.25" customHeight="1" x14ac:dyDescent="0.2">
      <c r="A118" s="74" t="s">
        <v>312</v>
      </c>
      <c r="B118" s="74" t="str">
        <f>VLOOKUP($A118,Questions!$A$3:$W$333,2,0)&amp;""</f>
        <v>Do clients have the option to not participate in or postpone an upgrade to a new release?</v>
      </c>
      <c r="C118" s="74" t="str">
        <f>VLOOKUP($A118,Questions!$A$3:$W$333,18,0)&amp;""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74" t="str">
        <f>VLOOKUP($A118,Questions!$A$3:$W$333,19,0)&amp;""</f>
        <v>Follow-up inquiries for solution version releases will be institution/implementation specific.</v>
      </c>
    </row>
    <row r="119" spans="1:5" ht="42.75" x14ac:dyDescent="0.2">
      <c r="A119" s="74" t="s">
        <v>315</v>
      </c>
      <c r="B119" s="74" t="str">
        <f>VLOOKUP($A119,Questions!$A$3:$W$333,2,0)&amp;""</f>
        <v>Do you have a fully implemented solution support strategy that defines how many concurrent versions you support?</v>
      </c>
      <c r="C119" s="74" t="str">
        <f>VLOOKUP($A119,Questions!$A$3:$W$333,18,0)&amp;""</f>
        <v>Supporting multiple versions of a solution is challenging. Understanding the solution provider’s strategy and resources will provide insight into its ability to adequately support their customers.</v>
      </c>
      <c r="D119" s="74" t="str">
        <f>VLOOKUP($A119,Questions!$A$3:$W$333,19,0)&amp;""</f>
        <v>Follow-up inquiries for the solution provider’s support of concurrent versions will be institution/implementation specific.</v>
      </c>
    </row>
    <row r="120" spans="1:5" ht="49.5" customHeight="1" x14ac:dyDescent="0.2">
      <c r="A120" s="74" t="s">
        <v>317</v>
      </c>
      <c r="B120" s="74" t="str">
        <f>VLOOKUP($A120,Questions!$A$3:$W$333,2,0)&amp;""</f>
        <v>Do you have a release schedule for product updates?</v>
      </c>
      <c r="C120" s="74" t="str">
        <f>VLOOKUP($A120,Questions!$A$3:$W$333,18,0)&amp;""</f>
        <v>Answers to this question will reveal the solution provider’s ability to plan in the short term. This is valuable information for customers so they can anticipate updates and potential bug fixes.</v>
      </c>
      <c r="D120" s="74" t="str">
        <f>VLOOKUP($A120,Questions!$A$3:$W$333,19,0)&amp;""</f>
        <v>Follow-up inquiries for the solution provider’s solution update practices will be institution/implementation specific.</v>
      </c>
    </row>
    <row r="121" spans="1:5" ht="38.25" customHeight="1" x14ac:dyDescent="0.2">
      <c r="A121" s="74" t="s">
        <v>321</v>
      </c>
      <c r="B121" s="74" t="str">
        <f>VLOOKUP($A121,Questions!$A$3:$W$333,2,0)&amp;""</f>
        <v>Do you have a technology roadmap, for at least the next two years, for enhancements and bug fixes for the solution being assessed?</v>
      </c>
      <c r="C121" s="74" t="str">
        <f>VLOOKUP($A121,Questions!$A$3:$W$333,18,0)&amp;""</f>
        <v>Answers to this question will reveal the solution provider’s ability to plan for the future of their solution.</v>
      </c>
      <c r="D121" s="74" t="str">
        <f>VLOOKUP($A121,Questions!$A$3:$W$333,19,0)&amp;""</f>
        <v>Follow-up inquiries for the solution provider’s technology planning practices will be institution/implementation specific.</v>
      </c>
    </row>
    <row r="122" spans="1:5" ht="84.75" customHeight="1" x14ac:dyDescent="0.2">
      <c r="A122" s="74" t="s">
        <v>324</v>
      </c>
      <c r="B122" s="74" t="str">
        <f>VLOOKUP($A122,Questions!$A$3:$W$333,2,0)&amp;""</f>
        <v>Can solution updates be completed without institutional involvement (i.e., technically or organizationally)?</v>
      </c>
      <c r="C122" s="74" t="str">
        <f>VLOOKUP($A122,Questions!$A$3:$W$333,18,0)&amp;""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74" t="str">
        <f>VLOOKUP($A122,Questions!$A$3:$W$333,19,0)&amp;""</f>
        <v>Vague responses to this question should be investigated further. Ask for additional documentation for customer responsibilities (in the context of information technology/security).</v>
      </c>
    </row>
    <row r="123" spans="1:5" ht="58.5" customHeight="1" x14ac:dyDescent="0.2">
      <c r="A123" s="74" t="s">
        <v>329</v>
      </c>
      <c r="B123" s="74" t="str">
        <f>VLOOKUP($A123,Questions!$A$3:$W$333,2,0)&amp;""</f>
        <v>Are upgrades or system changes installed during off-peak hours or in a manner that does not impact the customer?</v>
      </c>
      <c r="C123" s="74" t="str">
        <f>VLOOKUP($A123,Questions!$A$3:$W$333,18,0)&amp;""</f>
        <v>Restricting system updates to a standard maintenance timeframe is important for ensuring that changes to production systems do not impact operations. It’s also important for troubleshooting any problems that may occur as a result of the changes.</v>
      </c>
      <c r="D123" s="74" t="str">
        <f>VLOOKUP($A123,Questions!$A$3:$W$333,19,0)&amp;""</f>
        <v>If the solution provider's response does not cover the details outlined in the reasoning, follow up and get specific responses, as needed.</v>
      </c>
    </row>
    <row r="124" spans="1:5" ht="52.5" customHeight="1" x14ac:dyDescent="0.2">
      <c r="A124" s="74" t="s">
        <v>333</v>
      </c>
      <c r="B124" s="74" t="str">
        <f>VLOOKUP($A124,Questions!$A$3:$W$333,2,0)&amp;""</f>
        <v>Do procedures exist to provide that emergency changes are documented and authorized (including after-the-fact approval)?</v>
      </c>
      <c r="C124" s="74" t="str">
        <f>VLOOKUP($A124,Questions!$A$3:$W$333,18,0)&amp;""</f>
        <v>In the context of the CIA triad, this question is focused on system integrity, ensuring that system changes are only executed by authorized users. In the event of emergency changes, accountability and post-action review are expected.</v>
      </c>
      <c r="D124" s="74" t="str">
        <f>VLOOKUP($A124,Questions!$A$3:$W$333,19,0)&amp;""</f>
        <v>Follow up with a robust question set if a solution provider cannot clearly state full control of the integrity of their system(s).</v>
      </c>
    </row>
    <row r="125" spans="1:5" ht="66.75" customHeight="1" x14ac:dyDescent="0.2">
      <c r="A125" s="74" t="s">
        <v>336</v>
      </c>
      <c r="B125" s="74" t="str">
        <f>VLOOKUP($A125,Questions!$A$3:$W$333,2,0)&amp;""</f>
        <v>Do you have a systems management and configuration strategy that encompasses servers, appliances, cloud services, applications, and mobile devices (company and employee owned)?</v>
      </c>
      <c r="C125" s="74" t="str">
        <f>VLOOKUP($A125,Questions!$A$3:$W$333,18,0)&amp;""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74" t="str">
        <f>VLOOKUP($A125,Questions!$A$3:$W$333,19,0)&amp;""</f>
        <v>Follow up with a robust question set if the solution provider cannot clearly state full control of the integrity of their system(s). Questions about administrator access on end-user devices and other maintenance and patching type questions are appropriate.</v>
      </c>
      <c r="E125" s="275" t="s">
        <v>1550</v>
      </c>
    </row>
    <row r="126" spans="1:5" ht="18" x14ac:dyDescent="0.2">
      <c r="A126" s="80" t="str">
        <f>VLOOKUP(LEFT($A127,4),'Auto Responses'!$N$4:$O$38,2,0)&amp;""</f>
        <v xml:space="preserve"> Data</v>
      </c>
      <c r="B126" s="80"/>
      <c r="C126" s="73" t="str">
        <f>Questions!$R$2</f>
        <v>Reason for Question</v>
      </c>
      <c r="D126" s="73" t="str">
        <f>Questions!$S$2</f>
        <v>Follow-Up Inquiries/Responses</v>
      </c>
    </row>
    <row r="127" spans="1:5" ht="50.25" customHeight="1" x14ac:dyDescent="0.2">
      <c r="A127" s="74" t="s">
        <v>340</v>
      </c>
      <c r="B127" s="74" t="str">
        <f>VLOOKUP($A127,Questions!$A$3:$W$333,2,0)&amp;""</f>
        <v>Will the institution's data be stored on any devices (database servers, file servers, SAN, NAS, etc.) configured with non-RFC 1918/4193 (i.e., publicly routable) IP addresses?*</v>
      </c>
      <c r="C127" s="74" t="str">
        <f>VLOOKUP($A127,Questions!$A$3:$W$333,18,0)&amp;""</f>
        <v>Systems that are directly exposed to public internet resources are at greater risk than those that are not. Understanding the requirements for this configuration is important, particularly when assessing compensating controls.</v>
      </c>
      <c r="D127" s="74" t="str">
        <f>VLOOKUP($A127,Questions!$A$3:$W$333,19,0)&amp;""</f>
        <v>Ask the solution provider about its infrastructure and if there is a solution that eliminates the need for this environment.</v>
      </c>
    </row>
    <row r="128" spans="1:5" ht="42" customHeight="1" x14ac:dyDescent="0.2">
      <c r="A128" s="74" t="s">
        <v>344</v>
      </c>
      <c r="B128" s="74" t="str">
        <f>VLOOKUP($A128,Questions!$A$3:$W$333,2,0)&amp;""</f>
        <v>Is the transport of sensitive data encrypted using security protocols/algorithms (e.g., system-to-client)?*</v>
      </c>
      <c r="C128" s="74" t="str">
        <f>VLOOKUP($A128,Questions!$A$3:$W$333,18,0)&amp;""</f>
        <v>The need for encryption in transport is unique to your institution's implementation of a system. In particular, the data flow between the system and the end users of the solution.</v>
      </c>
      <c r="D128" s="74" t="str">
        <f>VLOOKUP($A128,Questions!$A$3:$W$333,19,0)&amp;""</f>
        <v>Follow-up inquiries for data encryption between the system and end-users will be institution/implementation specific.</v>
      </c>
    </row>
    <row r="129" spans="1:5" ht="54.75" customHeight="1" x14ac:dyDescent="0.2">
      <c r="A129" s="74" t="s">
        <v>347</v>
      </c>
      <c r="B129" s="74" t="str">
        <f>VLOOKUP($A129,Questions!$A$3:$W$333,2,0)&amp;""</f>
        <v>Is the storage of sensitive data encrypted using security protocols/algorithms (e.g., disk encryption, at-rest, files, and within a running database)?*</v>
      </c>
      <c r="C129" s="74" t="str">
        <f>VLOOKUP($A129,Questions!$A$3:$W$333,18,0)&amp;""</f>
        <v>The need for encryption at-rest is unique to your institution's implementation of a system. In particular, system components, architectures, and data flows all factor into the need for this control.</v>
      </c>
      <c r="D129" s="74" t="str">
        <f>VLOOKUP($A129,Questions!$A$3:$W$333,19,0)&amp;""</f>
        <v>Follow-up inquiries for data encryption at-rest will be institution/implementation specific.</v>
      </c>
      <c r="E129" s="68"/>
    </row>
    <row r="130" spans="1:5" ht="64.5" customHeight="1" x14ac:dyDescent="0.2">
      <c r="A130" s="74" t="s">
        <v>351</v>
      </c>
      <c r="B130" s="74" t="str">
        <f>VLOOKUP($A130,Questions!$A$3:$W$333,2,0)&amp;""</f>
        <v>Do all cryptographic modules in use in your solution conform to the Federal Information Processing Standards (FIPS PUB 140-2 or 140-3)?*</v>
      </c>
      <c r="C130" s="74" t="str">
        <f>VLOOKUP($A130,Questions!$A$3:$W$333,18,0)&amp;""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74" t="str">
        <f>VLOOKUP($A130,Questions!$A$3:$W$333,19,0)&amp;""</f>
        <v>If the solution provider cannot accommodate open standards encryption requirements, direct them to NIST's Cryptographic Standards and Guidelines document &lt;https://csrc.nist.gov/Projects/Cryptographic-Standards-and-Guidelines&gt;.</v>
      </c>
      <c r="E130" s="75"/>
    </row>
    <row r="131" spans="1:5" ht="53.25" customHeight="1" x14ac:dyDescent="0.2">
      <c r="A131" s="74" t="s">
        <v>356</v>
      </c>
      <c r="B131" s="74" t="str">
        <f>VLOOKUP($A131,Questions!$A$3:$W$333,2,0)&amp;""</f>
        <v>Will the institution's data be available within the system for a period of time at the completion of this contract?*</v>
      </c>
      <c r="C131" s="74" t="str">
        <f>VLOOKUP($A131,Questions!$A$3:$W$333,18,0)&amp;""</f>
        <v>When cancelling a solution, an institution will commonly want all institutional data that was provided to a solution provider. This questions allows the solution provider to state their general practices when a customer leaves their environment.</v>
      </c>
      <c r="D131" s="74" t="str">
        <f>VLOOKUP($A131,Questions!$A$3:$W$333,19,0)&amp;""</f>
        <v>A solution provider's response should be clear and concise. Be wary of vague responses to this questions and inquire about export specifics, as needed.</v>
      </c>
      <c r="E131" s="77"/>
    </row>
    <row r="132" spans="1:5" ht="50.25" customHeight="1" x14ac:dyDescent="0.2">
      <c r="A132" s="74" t="s">
        <v>359</v>
      </c>
      <c r="B132" s="74" t="str">
        <f>VLOOKUP($A132,Questions!$A$3:$W$333,2,0)&amp;""</f>
        <v>Are these rights retained even through a provider acquisition or bankruptcy event?*</v>
      </c>
      <c r="C132" s="74" t="str">
        <f>VLOOKUP($A132,Questions!$A$3:$W$333,18,0)&amp;""</f>
        <v>This question clarifies the position of the institution in the case of acquisition or bankruptcy. Expect clear responses to this question. If they are vague, be sure to follow up based on institutional counsel guidance.</v>
      </c>
      <c r="D132" s="74" t="str">
        <f>VLOOKUP($A132,Questions!$A$3:$W$333,19,0)&amp;""</f>
        <v>If a solution provider's response is unsatisfactory, engage institutional counsel to appropriately address any ownership concerns.</v>
      </c>
    </row>
    <row r="133" spans="1:5" ht="63.75" customHeight="1" x14ac:dyDescent="0.2">
      <c r="A133" s="74" t="s">
        <v>361</v>
      </c>
      <c r="B133" s="74" t="str">
        <f>VLOOKUP($A133,Questions!$A$3:$W$333,2,0)&amp;""</f>
        <v>Do backups containing the institution's data ever leave the institution's data zone either physically or via network routing?*</v>
      </c>
      <c r="C133" s="74" t="str">
        <f>VLOOKUP($A133,Questions!$A$3:$W$333,18,0)&amp;""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74" t="str">
        <f>VLOOKUP($A133,Questions!$A$3:$W$333,19,0)&amp;""</f>
        <v>Follow-up inquiries for data backup procedures/practices will be institution/implementation specific.</v>
      </c>
    </row>
    <row r="134" spans="1:5" ht="56.25" customHeight="1" x14ac:dyDescent="0.2">
      <c r="A134" s="74" t="s">
        <v>363</v>
      </c>
      <c r="B134" s="74" t="str">
        <f>VLOOKUP($A134,Questions!$A$3:$W$333,2,0)&amp;""</f>
        <v>Is media used for long-term retention of business data and archival purposes stored in a secure, environmentally protected area?*</v>
      </c>
      <c r="C134" s="74" t="str">
        <f>VLOOKUP($A134,Questions!$A$3:$W$333,18,0)&amp;""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74" t="str">
        <f>VLOOKUP($A134,Questions!$A$3:$W$333,19,0)&amp;""</f>
        <v>Vague responses to this question should be investigated further. Ask for additional documentation and verify that procedure (and possibly training) exists to ensure proper media handling activity.</v>
      </c>
    </row>
    <row r="135" spans="1:5" ht="56.25" customHeight="1" x14ac:dyDescent="0.2">
      <c r="A135" s="74" t="s">
        <v>367</v>
      </c>
      <c r="B135" s="74" t="str">
        <f>VLOOKUP($A135,Questions!$A$3:$W$333,2,0)&amp;""</f>
        <v>At the completion of this contract, will data be returned to the institution and/or deleted from all your systems and archives?</v>
      </c>
      <c r="C135" s="74" t="str">
        <f>VLOOKUP($A135,Questions!$A$3:$W$333,18,0)&amp;""</f>
        <v>When cancelling a solution, an institution will commonly want all institutional data that was provided to a solution provider. This question allows the solution provider to state its general practices when a customer leaves its environment.</v>
      </c>
      <c r="D135" s="74" t="str">
        <f>VLOOKUP($A135,Questions!$A$3:$W$333,19,0)&amp;""</f>
        <v>A solution provider's response should be clear and concise. Be wary of vague responses to this questions and inquire about export specifics, as needed.</v>
      </c>
    </row>
    <row r="136" spans="1:5" ht="53.25" customHeight="1" x14ac:dyDescent="0.2">
      <c r="A136" s="74" t="s">
        <v>371</v>
      </c>
      <c r="B136" s="74" t="str">
        <f>VLOOKUP($A136,Questions!$A$3:$W$333,2,0)&amp;""</f>
        <v>Can the institution extract a full or partial backup of data?</v>
      </c>
      <c r="C136" s="74" t="str">
        <f>VLOOKUP($A136,Questions!$A$3:$W$333,18,0)&amp;""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74" t="str">
        <f>VLOOKUP($A136,Questions!$A$3:$W$333,19,0)&amp;""</f>
        <v>A solution provider's response should be clear and concise. Be wary of vague responses to this questions and inquire about export specifics, as needed.</v>
      </c>
    </row>
    <row r="137" spans="1:5" ht="46.5" customHeight="1" x14ac:dyDescent="0.2">
      <c r="A137" s="74" t="s">
        <v>375</v>
      </c>
      <c r="B137" s="74" t="str">
        <f>VLOOKUP($A137,Questions!$A$3:$W$333,2,0)&amp;""</f>
        <v>Do current backups include all operating system software, utilities, security software, application software, and data files necessary for recovery?</v>
      </c>
      <c r="C137" s="74" t="str">
        <f>VLOOKUP($A137,Questions!$A$3:$W$333,18,0)&amp;""</f>
        <v>The purpose of this question is to define the scope of backup operations and the scope at which a solution provider may readily recover when backup restoration is required.</v>
      </c>
      <c r="D137" s="74" t="str">
        <f>VLOOKUP($A137,Questions!$A$3:$W$333,19,0)&amp;""</f>
        <v>Follow-up inquiries for backup content scope will be institution/implementation specific.</v>
      </c>
    </row>
    <row r="138" spans="1:5" ht="74.25" customHeight="1" x14ac:dyDescent="0.2">
      <c r="A138" s="74" t="s">
        <v>379</v>
      </c>
      <c r="B138" s="74" t="str">
        <f>VLOOKUP($A138,Questions!$A$3:$W$333,2,0)&amp;""</f>
        <v>Are you performing off-site backups (i.e., digitally moved off site)?</v>
      </c>
      <c r="C138" s="74" t="str">
        <f>VLOOKUP($A138,Questions!$A$3:$W$333,18,0)&amp;""</f>
        <v>When data is moved digitally (e.g., cloud provider, solution provider-owned facility, etc.) off-site, the policies and implemented procedures are important to know. The protections implemented to prevent compromise will be technical in nature and should be well-documented.</v>
      </c>
      <c r="D138" s="74" t="str">
        <f>VLOOKUP($A138,Questions!$A$3:$W$333,19,0)&amp;""</f>
        <v>Follow-up inquiries for off-site, digital backups will be institution/implementation specific.</v>
      </c>
    </row>
    <row r="139" spans="1:5" ht="56.25" customHeight="1" x14ac:dyDescent="0.2">
      <c r="A139" s="74" t="s">
        <v>385</v>
      </c>
      <c r="B139" s="74" t="str">
        <f>VLOOKUP($A139,Questions!$A$3:$W$333,2,0)&amp;""</f>
        <v>Are physical backups taken off-site (i.e., physically moved off site)?</v>
      </c>
      <c r="C139" s="74" t="str">
        <f>VLOOKUP($A139,Questions!$A$3:$W$333,18,0)&amp;""</f>
        <v>When data is moved physically (e.g.,HDD, print, etc.) off-site, the policies and implemented procedures are important to know. Unencrypted data taken outside secured areas introduces unnecessary risks.</v>
      </c>
      <c r="D139" s="74" t="str">
        <f>VLOOKUP($A139,Questions!$A$3:$W$333,19,0)&amp;""</f>
        <v>Follow-up inquiries for off-site, physical backups will be institution/implementation specific.</v>
      </c>
    </row>
    <row r="140" spans="1:5" ht="60" customHeight="1" x14ac:dyDescent="0.2">
      <c r="A140" s="74" t="s">
        <v>390</v>
      </c>
      <c r="B140" s="74" t="str">
        <f>VLOOKUP($A140,Questions!$A$3:$W$333,2,0)&amp;""</f>
        <v>Are data backups encrypted?</v>
      </c>
      <c r="C140" s="74" t="str">
        <f>VLOOKUP($A140,Questions!$A$3:$W$333,18,0)&amp;""</f>
        <v>The need for encryption at rest (for backups) is unique to your institution's implementation of a system. In particular, system components, architectures, and data flows all factor into the need for this control.</v>
      </c>
      <c r="D140" s="74" t="str">
        <f>VLOOKUP($A140,Questions!$A$3:$W$333,19,0)&amp;""</f>
        <v>Follow-up inquiries for data backup encryption at-rest will be institution/implementation specific.</v>
      </c>
    </row>
    <row r="141" spans="1:5" ht="72" customHeight="1" x14ac:dyDescent="0.2">
      <c r="A141" s="74" t="s">
        <v>391</v>
      </c>
      <c r="B141" s="74" t="str">
        <f>VLOOKUP($A141,Questions!$A$3:$W$333,2,0)&amp;""</f>
        <v>Do you have a media handling process that is documented and currently implemented that meets established business needs and regulatory requirements, including end-of-life, repurposing, and data-sanitization procedures?</v>
      </c>
      <c r="C141" s="74" t="str">
        <f>VLOOKUP($A141,Questions!$A$3:$W$333,18,0)&amp;""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74" t="str">
        <f>VLOOKUP($A141,Questions!$A$3:$W$333,19,0)&amp;""</f>
        <v>Vague responses to this question should be investigated further. Ask for additional documentation and verify that procedure (and possibly training) exists to ensure proper media handling activity.</v>
      </c>
    </row>
    <row r="142" spans="1:5" ht="56.25" customHeight="1" x14ac:dyDescent="0.2">
      <c r="A142" s="74" t="s">
        <v>393</v>
      </c>
      <c r="B142" s="74" t="str">
        <f>VLOOKUP($A142,Questions!$A$3:$W$333,2,0)&amp;""</f>
        <v>Does the process described in DATA-15 adhere to DoD 5220.22-M and/or NIST SP 800-88 standards?</v>
      </c>
      <c r="C142" s="74" t="str">
        <f>VLOOKUP($A142,Questions!$A$3:$W$333,18,0)&amp;""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74" t="str">
        <f>VLOOKUP($A142,Questions!$A$3:$W$333,19,0)&amp;""</f>
        <v>Follow-up inquiries for DoD 5220.22-M and/or SP800-88 standards will be institution specific.</v>
      </c>
    </row>
    <row r="143" spans="1:5" ht="68.25" customHeight="1" x14ac:dyDescent="0.2">
      <c r="A143" s="74" t="s">
        <v>397</v>
      </c>
      <c r="B143" s="74" t="str">
        <f>VLOOKUP($A143,Questions!$A$3:$W$333,2,0)&amp;""</f>
        <v>Does your staff (or third party) have access to institutional data (e.g., financial, PHI, or other sensitive information) through any means?</v>
      </c>
      <c r="C143" s="74" t="str">
        <f>VLOOKUP($A143,Questions!$A$3:$W$333,18,0)&amp;""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74" t="str">
        <f>VLOOKUP($A143,Questions!$A$3:$W$333,19,0)&amp;""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2">
      <c r="A144" s="74" t="s">
        <v>403</v>
      </c>
      <c r="B144" s="74" t="str">
        <f>VLOOKUP($A144,Questions!$A$3:$W$333,2,0)&amp;""</f>
        <v>Do you have a documented and currently implemented strategy for securing employee workstations when they work remotely (i.e., not in a trusted computing environment)?</v>
      </c>
      <c r="C144" s="74" t="str">
        <f>VLOOKUP($A144,Questions!$A$3:$W$333,18,0)&amp;""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74" t="str">
        <f>VLOOKUP($A144,Questions!$A$3:$W$333,19,0)&amp;""</f>
        <v>Vague responses to this question should be investigated further. Ask for additional documentation and verify that procedure (and possibly training) exists to ensure proper customer data handling activity.</v>
      </c>
    </row>
    <row r="145" spans="1:5" ht="97.5" customHeight="1" x14ac:dyDescent="0.2">
      <c r="A145" s="74" t="s">
        <v>405</v>
      </c>
      <c r="B145" s="74" t="str">
        <f>VLOOKUP($A145,Questions!$A$3:$W$333,2,0)&amp;""</f>
        <v>Does the environment provide for dedicated single-tenant capabilities? If not, describe how your solution or environment separates data from different customers (e.g., logically, physically, single tenancy, multi-tenancy).</v>
      </c>
      <c r="C145" s="74" t="str">
        <f>VLOOKUP($A145,Questions!$A$3:$W$333,18,0)&amp;""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74" t="str">
        <f>VLOOKUP($A145,Questions!$A$3:$W$333,19,0)&amp;""</f>
        <v>Follow-up inquiries for dedicated single-tenant capabilities will be institution/implementation specific.</v>
      </c>
    </row>
    <row r="146" spans="1:5" ht="68.25" customHeight="1" x14ac:dyDescent="0.2">
      <c r="A146" s="74" t="s">
        <v>410</v>
      </c>
      <c r="B146" s="74" t="str">
        <f>VLOOKUP($A146,Questions!$A$3:$W$333,2,0)&amp;""</f>
        <v>Are ownership rights to all data, inputs, outputs, and metadata retained by the institution?</v>
      </c>
      <c r="C146" s="74" t="str">
        <f>VLOOKUP($A146,Questions!$A$3:$W$333,18,0)&amp;""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74" t="str">
        <f>VLOOKUP($A146,Questions!$A$3:$W$333,19,0)&amp;""</f>
        <v>If a solution provider's response is unsatisfactory, engage institutional counsel to appropriately address any ownership concerns.</v>
      </c>
    </row>
    <row r="147" spans="1:5" ht="60.75" customHeight="1" x14ac:dyDescent="0.2">
      <c r="A147" s="74" t="s">
        <v>413</v>
      </c>
      <c r="B147" s="74" t="str">
        <f>VLOOKUP($A147,Questions!$A$3:$W$333,2,0)&amp;""</f>
        <v>In the event of imminent bankruptcy, closing of business, or retirement of service, will you provide 90 days for customers to get their data out of the system and migrate applications?</v>
      </c>
      <c r="C147" s="74" t="str">
        <f>VLOOKUP($A147,Questions!$A$3:$W$333,18,0)&amp;""</f>
        <v>This question clarifies the position of the institution in the case of acquisition or bankruptcy. Expect clear responses to this question. If they are vague, be sure to follow up based on institutional counsel guidance.</v>
      </c>
      <c r="D147" s="74" t="str">
        <f>VLOOKUP($A147,Questions!$A$3:$W$333,19,0)&amp;""</f>
        <v>If a solution provider's response is unsatisfactory, engage institutional counsel to appropriately address any ownership concerns.</v>
      </c>
    </row>
    <row r="148" spans="1:5" ht="74.25" customHeight="1" x14ac:dyDescent="0.2">
      <c r="A148" s="74" t="s">
        <v>416</v>
      </c>
      <c r="B148" s="74" t="str">
        <f>VLOOKUP($A148,Questions!$A$3:$W$333,2,0)&amp;""</f>
        <v>Are involatile backup copies made according to predefined schedules and securely stored and protected?</v>
      </c>
      <c r="C148" s="74" t="str">
        <f>VLOOKUP($A148,Questions!$A$3:$W$333,18,0)&amp;""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74" t="str">
        <f>VLOOKUP($A148,Questions!$A$3:$W$333,19,0)&amp;""</f>
        <v>An institution's use case will drive the requirements for backup strategy. Ensure that the institution's use case and risk tolerance can be met by solution provider systems.</v>
      </c>
    </row>
    <row r="149" spans="1:5" ht="81" customHeight="1" x14ac:dyDescent="0.2">
      <c r="A149" s="74" t="s">
        <v>420</v>
      </c>
      <c r="B149" s="74" t="str">
        <f>VLOOKUP($A149,Questions!$A$3:$W$333,2,0)&amp;""</f>
        <v>Do you have a cryptographic key management process (generation, exchange, storage, safeguards, use, vetting, and replacement) that is documented and currently implemented, for all system components (e.g., database, system, web, etc.)?</v>
      </c>
      <c r="C149" s="74" t="str">
        <f>VLOOKUP($A149,Questions!$A$3:$W$333,18,0)&amp;""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74" t="str">
        <f>VLOOKUP($A149,Questions!$A$3:$W$333,19,0)&amp;""</f>
        <v>Follow up with the solution provider to ensure that all components of the system are considered. This includes system-to-system, system-to-client, applications, system accounts, etc.</v>
      </c>
      <c r="E149" s="275" t="s">
        <v>1550</v>
      </c>
    </row>
    <row r="150" spans="1:5" ht="18" x14ac:dyDescent="0.2">
      <c r="A150" s="80" t="str">
        <f>VLOOKUP(LEFT($A151,4),'Auto Responses'!$N$4:$O$38,2,0)&amp;""</f>
        <v xml:space="preserve"> Datacenter</v>
      </c>
      <c r="B150" s="80"/>
      <c r="C150" s="73" t="str">
        <f>Questions!$R$2</f>
        <v>Reason for Question</v>
      </c>
      <c r="D150" s="73" t="str">
        <f>Questions!$S$2</f>
        <v>Follow-Up Inquiries/Responses</v>
      </c>
    </row>
    <row r="151" spans="1:5" ht="56.25" customHeight="1" x14ac:dyDescent="0.2">
      <c r="A151" s="74" t="s">
        <v>425</v>
      </c>
      <c r="B151" s="74" t="str">
        <f>VLOOKUP($A151,Questions!$A$3:$W$333,2,0)&amp;""</f>
        <v>Select your hosting option.</v>
      </c>
      <c r="C151" s="74" t="str">
        <f>VLOOKUP($A151,Questions!$A$3:$W$333,18,0)&amp;""</f>
        <v>Understanding the hosting environment may reveal infrastructure risks that may not be apparent by other means and provides context to the responses provided throughout this HECVAT.</v>
      </c>
      <c r="D151" s="74" t="str">
        <f>VLOOKUP($A151,Questions!$A$3:$W$333,19,0)&amp;""</f>
        <v>Follow-up inquiries for hosting options will be institution/implementation specific.</v>
      </c>
    </row>
    <row r="152" spans="1:5" ht="131.25" customHeight="1" x14ac:dyDescent="0.2">
      <c r="A152" s="74" t="s">
        <v>430</v>
      </c>
      <c r="B152" s="74" t="str">
        <f>VLOOKUP($A152,Questions!$A$3:$W$333,2,0)&amp;""</f>
        <v>Is a SOC 2 Type 2 report available for the hosting environment?</v>
      </c>
      <c r="C152" s="74" t="str">
        <f>VLOOKUP($A152,Questions!$A$3:$W$333,18,0)&amp;""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74" t="str">
        <f>VLOOKUP($A152,Questions!$A$3:$W$333,19,0)&amp;""</f>
        <v>Follow-up inquiries for additional solution provider's SOC 2 Type 2 reports will be institution/implementation specific.</v>
      </c>
    </row>
    <row r="153" spans="1:5" ht="99.75" customHeight="1" x14ac:dyDescent="0.2">
      <c r="A153" s="74" t="s">
        <v>432</v>
      </c>
      <c r="B153" s="74" t="str">
        <f>VLOOKUP($A153,Questions!$A$3:$W$333,2,0)&amp;""</f>
        <v>Are you generally able to accommodate storing each institution's data within its geographic region?</v>
      </c>
      <c r="C153" s="74" t="str">
        <f>VLOOKUP($A153,Questions!$A$3:$W$333,18,0)&amp;""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74" t="str">
        <f>VLOOKUP($A153,Questions!$A$3:$W$333,19,0)&amp;""</f>
        <v>If a solution provider is unable to accommodate storing/processing institutional data within specific regions, ask them why they are unable to. Try to determine if it's an infrastructure issue (scalability), a cost-reduction strategy (size/maturity), or some other issue.</v>
      </c>
      <c r="E153" s="68"/>
    </row>
    <row r="154" spans="1:5" ht="64.5" customHeight="1" x14ac:dyDescent="0.2">
      <c r="A154" s="74" t="s">
        <v>435</v>
      </c>
      <c r="B154" s="74" t="str">
        <f>VLOOKUP($A154,Questions!$A$3:$W$333,2,0)&amp;""</f>
        <v>Are the data centers staffed 24 hours a day, seven days a week (i.e., 24 x 7 x 365)?</v>
      </c>
      <c r="C154" s="74" t="str">
        <f>VLOOKUP($A154,Questions!$A$3:$W$333,18,0)&amp;""</f>
        <v>Solution Providers that operate their own datacenter(s) can implement their own monitoring strategy. Use the solution provider's response to this questions to verify/validate other responses related to ownership/co-location/physical security.</v>
      </c>
      <c r="D154" s="74" t="str">
        <f>VLOOKUP($A154,Questions!$A$3:$W$333,19,0)&amp;""</f>
        <v>Follow-up inquiries for data center staffing will be institution/implementation specific.</v>
      </c>
      <c r="E154" s="75"/>
    </row>
    <row r="155" spans="1:5" ht="72" customHeight="1" x14ac:dyDescent="0.2">
      <c r="A155" s="74" t="s">
        <v>440</v>
      </c>
      <c r="B155" s="74" t="str">
        <f>VLOOKUP($A155,Questions!$A$3:$W$333,2,0)&amp;""</f>
        <v>Are your servers separated from other companies via a physical barrier, such as a cage or hard walls?</v>
      </c>
      <c r="C155" s="74" t="str">
        <f>VLOOKUP($A155,Questions!$A$3:$W$333,18,0)&amp;""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74" t="str">
        <f>VLOOKUP($A155,Questions!$A$3:$W$333,19,0)&amp;""</f>
        <v>Follow-up inquiries for system physical security will be institution/implementation specific.</v>
      </c>
    </row>
    <row r="156" spans="1:5" ht="78" customHeight="1" x14ac:dyDescent="0.2">
      <c r="A156" s="74" t="s">
        <v>443</v>
      </c>
      <c r="B156" s="74" t="str">
        <f>VLOOKUP($A156,Questions!$A$3:$W$333,2,0)&amp;""</f>
        <v>Does a physical barrier fully enclose the physical space, preventing unauthorized physical contact with any of your devices?*</v>
      </c>
      <c r="C156" s="74" t="str">
        <f>VLOOKUP($A156,Questions!$A$3:$W$333,18,0)&amp;""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74" t="str">
        <f>VLOOKUP($A156,Questions!$A$3:$W$333,19,0)&amp;""</f>
        <v>Follow-up inquiries for system physical security will be institution/implementation specific.</v>
      </c>
    </row>
    <row r="157" spans="1:5" ht="68.25" customHeight="1" x14ac:dyDescent="0.2">
      <c r="A157" s="74" t="s">
        <v>445</v>
      </c>
      <c r="B157" s="74" t="str">
        <f>VLOOKUP($A157,Questions!$A$3:$W$333,2,0)&amp;""</f>
        <v>Are your primary and secondary data centers geographically diverse?</v>
      </c>
      <c r="C157" s="74" t="str">
        <f>VLOOKUP($A157,Questions!$A$3:$W$333,18,0)&amp;""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74" t="str">
        <f>VLOOKUP($A157,Questions!$A$3:$W$333,19,0)&amp;""</f>
        <v>Follow-up inquiries for geographic diversity in datacenters will be institution/implementation specific.</v>
      </c>
    </row>
    <row r="158" spans="1:5" ht="67.5" customHeight="1" x14ac:dyDescent="0.2">
      <c r="A158" s="74" t="s">
        <v>450</v>
      </c>
      <c r="B158" s="74" t="str">
        <f>VLOOKUP($A158,Questions!$A$3:$W$333,2,0)&amp;""</f>
        <v>Is the service hosted in a high-availability environment?</v>
      </c>
      <c r="C158" s="74" t="str">
        <f>VLOOKUP($A158,Questions!$A$3:$W$333,18,0)&amp;""</f>
        <v>In the context of the CIA triad, this question is focused on the availability of a system (or set of systems).</v>
      </c>
      <c r="D158" s="74" t="str">
        <f>VLOOKUP($A158,Questions!$A$3:$W$333,19,0)&amp;""</f>
        <v>The weight placed on the solution provider's response will be specific to the institution's use case and solution requirements.</v>
      </c>
    </row>
    <row r="159" spans="1:5" ht="36" customHeight="1" x14ac:dyDescent="0.2">
      <c r="A159" s="74" t="s">
        <v>451</v>
      </c>
      <c r="B159" s="74" t="str">
        <f>VLOOKUP($A159,Questions!$A$3:$W$333,2,0)&amp;""</f>
        <v>Is redundant power available for all data centers where institutional data will reside?</v>
      </c>
      <c r="C159" s="74" t="str">
        <f>VLOOKUP($A159,Questions!$A$3:$W$333,18,0)&amp;""</f>
        <v>In the context of the CIA triad, this question is focused on the availability of a system (or set of systems).</v>
      </c>
      <c r="D159" s="74" t="str">
        <f>VLOOKUP($A159,Questions!$A$3:$W$333,19,0)&amp;""</f>
        <v>The weight placed on the solution provider's response will be specific to the institution's use case and solution requirements.</v>
      </c>
    </row>
    <row r="160" spans="1:5" ht="71.25" customHeight="1" x14ac:dyDescent="0.2">
      <c r="A160" s="74" t="s">
        <v>452</v>
      </c>
      <c r="B160" s="74" t="str">
        <f>VLOOKUP($A160,Questions!$A$3:$W$333,2,0)&amp;""</f>
        <v>Are redundant power strategies tested?*</v>
      </c>
      <c r="C160" s="74" t="str">
        <f>VLOOKUP($A160,Questions!$A$3:$W$333,18,0)&amp;""</f>
        <v>Installing (potential) redundant power and regularly testing strategies to ensure they will work when needed are very different. Vague responses to this question should be met with concern and appropriate follow up, based on your institution's risk tolerance.</v>
      </c>
      <c r="D160" s="74" t="str">
        <f>VLOOKUP($A160,Questions!$A$3:$W$333,19,0)&amp;""</f>
        <v>Follow-up inquiries for redundant power testing details will be institution/implementation specific.</v>
      </c>
      <c r="E160" s="77"/>
    </row>
    <row r="161" spans="1:5" ht="53.25" customHeight="1" x14ac:dyDescent="0.2">
      <c r="A161" s="74" t="s">
        <v>457</v>
      </c>
      <c r="B161" s="74" t="str">
        <f>VLOOKUP($A161,Questions!$A$3:$W$333,2,0)&amp;""</f>
        <v>Does the center where the data will reside have cooling and fire-suppression systems that are active and regularly tested?</v>
      </c>
      <c r="C161" s="74" t="str">
        <f>VLOOKUP($A161,Questions!$A$3:$W$333,18,0)&amp;""</f>
        <v>Installing appropriate environmental controls is crucial to maintaining the integrity of the hosting site. Vague responses to this question should be met with concern and appropriate follow up, based on your institutions risk tolerance.</v>
      </c>
      <c r="D161" s="74" t="str">
        <f>VLOOKUP($A161,Questions!$A$3:$W$333,19,0)&amp;""</f>
        <v>Follow-up inquiries for cooling and fire suppression systems will be institution/implementation specific.</v>
      </c>
    </row>
    <row r="162" spans="1:5" ht="52.5" customHeight="1" x14ac:dyDescent="0.2">
      <c r="A162" s="74" t="s">
        <v>460</v>
      </c>
      <c r="B162" s="74" t="str">
        <f>VLOOKUP($A162,Questions!$A$3:$W$333,2,0)&amp;""</f>
        <v>Do you have Internet Service Provider (ISP) redundancy?</v>
      </c>
      <c r="C162" s="74" t="str">
        <f>VLOOKUP($A162,Questions!$A$3:$W$333,18,0)&amp;""</f>
        <v>In the context of the CIA triad, this question is focused on the availability of a system (or set of systems).</v>
      </c>
      <c r="D162" s="74" t="str">
        <f>VLOOKUP($A162,Questions!$A$3:$W$333,19,0)&amp;""</f>
        <v>The weight placed on the solution provider's response will be specific to the institution's use case and solution requirements.</v>
      </c>
    </row>
    <row r="163" spans="1:5" ht="39" customHeight="1" x14ac:dyDescent="0.2">
      <c r="A163" s="74" t="s">
        <v>464</v>
      </c>
      <c r="B163" s="74" t="str">
        <f>VLOOKUP($A163,Questions!$A$3:$W$333,2,0)&amp;""</f>
        <v>Does every data center where the institution's data will reside have multiple telephone company or network provider entrances to the facility?</v>
      </c>
      <c r="C163" s="74" t="str">
        <f>VLOOKUP($A163,Questions!$A$3:$W$333,18,0)&amp;""</f>
        <v>In the context of the CIA triad, this question is focused on the availability of a system (or set of systems).</v>
      </c>
      <c r="D163" s="74" t="str">
        <f>VLOOKUP($A163,Questions!$A$3:$W$333,19,0)&amp;""</f>
        <v>The weight placed on the solution provider's response will be specific to the institution's use case and solution requirements.</v>
      </c>
    </row>
    <row r="164" spans="1:5" ht="56.25" customHeight="1" x14ac:dyDescent="0.2">
      <c r="A164" s="74" t="s">
        <v>466</v>
      </c>
      <c r="B164" s="74" t="str">
        <f>VLOOKUP($A164,Questions!$A$3:$W$333,2,0)&amp;""</f>
        <v>Do you require multifactor authentication for all administrative accounts in your environment?</v>
      </c>
      <c r="C164" s="74" t="str">
        <f>VLOOKUP($A164,Questions!$A$3:$W$333,18,0)&amp;""</f>
        <v>2FA/MFA, implemented correctly, strengthens the security state of a system. 2FA/MFA is commonly implemented and in many use cases is a requirement for account protection purposes.</v>
      </c>
      <c r="D164" s="74" t="str">
        <f>VLOOKUP($A164,Questions!$A$3:$W$333,19,0)&amp;""</f>
        <v>Ask the solution provider about hardware and software options, future roadmap for implementations and support, etc.</v>
      </c>
    </row>
    <row r="165" spans="1:5" ht="51" customHeight="1" x14ac:dyDescent="0.2">
      <c r="A165" s="74" t="s">
        <v>470</v>
      </c>
      <c r="B165" s="74" t="str">
        <f>VLOOKUP($A165,Questions!$A$3:$W$333,2,0)&amp;""</f>
        <v>Are you using your cloud provider's available hardening tools or pre-hardened images?</v>
      </c>
      <c r="C165" s="74" t="str">
        <f>VLOOKUP($A165,Questions!$A$3:$W$333,18,0)&amp;""</f>
        <v>In the context of the CIA triad, this question is focused on the integrity of a system (or set of systems).</v>
      </c>
      <c r="D165" s="74" t="str">
        <f>VLOOKUP($A165,Questions!$A$3:$W$333,19,0)&amp;""</f>
        <v>Ask the solution provider about their system lifecycle practices and security methodology.</v>
      </c>
    </row>
    <row r="166" spans="1:5" ht="83.25" customHeight="1" x14ac:dyDescent="0.2">
      <c r="A166" s="74" t="s">
        <v>474</v>
      </c>
      <c r="B166" s="74" t="str">
        <f>VLOOKUP($A166,Questions!$A$3:$W$333,2,0)&amp;""</f>
        <v>Does your cloud solution provider have access to your encryption keys?</v>
      </c>
      <c r="C166" s="74" t="str">
        <f>VLOOKUP($A166,Questions!$A$3:$W$333,18,0)&amp;""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74" t="str">
        <f>VLOOKUP($A166,Questions!$A$3:$W$333,19,0)&amp;""</f>
        <v>Follow up with the solution provider to ensure that all components of the system are considered. This includes system-to-system, system-to-client, applications, system accounts, etc.</v>
      </c>
      <c r="E166" s="77"/>
    </row>
    <row r="167" spans="1:5" ht="18" x14ac:dyDescent="0.2">
      <c r="A167" s="80" t="str">
        <f>VLOOKUP(LEFT($A168,4),'Auto Responses'!$N$4:$O$38,2,0)&amp;""</f>
        <v xml:space="preserve"> Firewalls, IDS, IPS, and Networking</v>
      </c>
      <c r="B167" s="80"/>
      <c r="C167" s="73" t="str">
        <f>Questions!$R$2</f>
        <v>Reason for Question</v>
      </c>
      <c r="D167" s="73" t="str">
        <f>Questions!$S$2</f>
        <v>Follow-Up Inquiries/Responses</v>
      </c>
    </row>
    <row r="168" spans="1:5" ht="42.75" x14ac:dyDescent="0.2">
      <c r="A168" s="74" t="s">
        <v>480</v>
      </c>
      <c r="B168" s="74" t="str">
        <f>VLOOKUP($A168,Questions!$A$3:$W$333,2,0)&amp;""</f>
        <v>Are you utilizing a stateful packet inspection (SPI) firewall?*</v>
      </c>
      <c r="C168" s="74" t="str">
        <f>VLOOKUP($A168,Questions!$A$3:$W$333,18,0)&amp;""</f>
        <v>The use case, vendor infrastructure, and types of services offered will greatly affect the need for various firewalling devices. The focus of this question is integrity, ensuring that the systems hosting institutional data are limited in need-only communications.</v>
      </c>
      <c r="D168" s="74" t="str">
        <f>VLOOKUP($A168,Questions!$A$3:$W$333,19,0)&amp;""</f>
        <v>Follow-up inquiries for firewall capabilities will be institution/implementation specific.</v>
      </c>
    </row>
    <row r="169" spans="1:5" ht="63.75" customHeight="1" x14ac:dyDescent="0.2">
      <c r="A169" s="74" t="s">
        <v>483</v>
      </c>
      <c r="B169" s="74" t="str">
        <f>VLOOKUP($A169,Questions!$A$3:$W$333,2,0)&amp;""</f>
        <v>Do you have a documented policy for firewall change requests?*</v>
      </c>
      <c r="C169" s="74" t="str">
        <f>VLOOKUP($A169,Questions!$A$3:$W$333,18,0)&amp;""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74" t="str">
        <f>VLOOKUP($A169,Questions!$A$3:$W$333,19,0)&amp;""</f>
        <v>Follow-up inquiries for firewall change requests will be institution/implementation specific.</v>
      </c>
      <c r="E169" s="68"/>
    </row>
    <row r="170" spans="1:5" ht="71.25" customHeight="1" x14ac:dyDescent="0.2">
      <c r="A170" s="74" t="s">
        <v>488</v>
      </c>
      <c r="B170" s="74" t="str">
        <f>VLOOKUP($A170,Questions!$A$3:$W$333,2,0)&amp;""</f>
        <v>Have you implemented an intrusion detection system (network-based)?*</v>
      </c>
      <c r="C170" s="74" t="str">
        <f>VLOOKUP($A170,Questions!$A$3:$W$333,18,0)&amp;""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74" t="str">
        <f>VLOOKUP($A170,Questions!$A$3:$W$333,19,0)&amp;""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75"/>
    </row>
    <row r="171" spans="1:5" ht="72" customHeight="1" x14ac:dyDescent="0.2">
      <c r="A171" s="74" t="s">
        <v>493</v>
      </c>
      <c r="B171" s="74" t="str">
        <f>VLOOKUP($A171,Questions!$A$3:$W$333,2,0)&amp;""</f>
        <v>Do you employ host-based intrusion detection?*</v>
      </c>
      <c r="C171" s="74" t="str">
        <f>VLOOKUP($A171,Questions!$A$3:$W$333,18,0)&amp;""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74" t="str">
        <f>VLOOKUP($A171,Questions!$A$3:$W$333,19,0)&amp;""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2">
      <c r="A172" s="74" t="s">
        <v>496</v>
      </c>
      <c r="B172" s="74" t="str">
        <f>VLOOKUP($A172,Questions!$A$3:$W$333,2,0)&amp;""</f>
        <v>Are audit logs available for all changes to the network, firewall, IDS, and IPS systems?*</v>
      </c>
      <c r="C172" s="74" t="str">
        <f>VLOOKUP($A172,Questions!$A$3:$W$333,18,0)&amp;""</f>
        <v>Strong logging capabilities are vital to the proper management of a network. Implementing an immature system that lacks sufficient logging capabilities exposes an institution to great risk.</v>
      </c>
      <c r="D172" s="74" t="str">
        <f>VLOOKUP($A172,Questions!$A$3:$W$333,19,0)&amp;""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2">
      <c r="A173" s="74" t="s">
        <v>498</v>
      </c>
      <c r="B173" s="74" t="str">
        <f>VLOOKUP($A173,Questions!$A$3:$W$333,2,0)&amp;""</f>
        <v>Is authority for firewall change approval documented? Please list approver names or titles in Additional Info.</v>
      </c>
      <c r="C173" s="74" t="str">
        <f>VLOOKUP($A173,Questions!$A$3:$W$333,18,0)&amp;""</f>
        <v>Modifications to firewall rule sets can have significant repercussions. To ensure the integrity of the rule set, this question targets the individual (or responsible party) for changes and the reasoning behind their authority.</v>
      </c>
      <c r="D173" s="74" t="str">
        <f>VLOOKUP($A173,Questions!$A$3:$W$333,19,0)&amp;""</f>
        <v>Ensure that a separation of duties exists in network security configurations. Pay close attention to responsibility overlap in small organizations, where staff often fill multiple roles.</v>
      </c>
    </row>
    <row r="174" spans="1:5" ht="72.75" customHeight="1" x14ac:dyDescent="0.2">
      <c r="A174" s="74" t="s">
        <v>500</v>
      </c>
      <c r="B174" s="74" t="str">
        <f>VLOOKUP($A174,Questions!$A$3:$W$333,2,0)&amp;""</f>
        <v>Have you implemented an intrusion prevention system (network-based)?</v>
      </c>
      <c r="C174" s="74" t="str">
        <f>VLOOKUP($A174,Questions!$A$3:$W$333,18,0)&amp;""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74" t="str">
        <f>VLOOKUP($A174,Questions!$A$3:$W$333,19,0)&amp;""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2">
      <c r="A175" s="74" t="s">
        <v>503</v>
      </c>
      <c r="B175" s="74" t="str">
        <f>VLOOKUP($A175,Questions!$A$3:$W$333,2,0)&amp;""</f>
        <v>Do you employ host-based intrusion prevention?</v>
      </c>
      <c r="C175" s="74" t="str">
        <f>VLOOKUP($A175,Questions!$A$3:$W$333,18,0)&amp;""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74" t="str">
        <f>VLOOKUP($A175,Questions!$A$3:$W$333,19,0)&amp;""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2">
      <c r="A176" s="74" t="s">
        <v>508</v>
      </c>
      <c r="B176" s="74" t="str">
        <f>VLOOKUP($A176,Questions!$A$3:$W$333,2,0)&amp;""</f>
        <v>Are you employing any next-generation persistent threat (NGPT) monitoring?</v>
      </c>
      <c r="C176" s="74" t="str">
        <f>VLOOKUP($A176,Questions!$A$3:$W$333,18,0)&amp;""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74" t="str">
        <f>VLOOKUP($A176,Questions!$A$3:$W$333,19,0)&amp;""</f>
        <v>Follow-up inquiries for next-generation persistent threat monitoring will be institution/implementation specific.</v>
      </c>
    </row>
    <row r="177" spans="1:5" ht="70.5" customHeight="1" x14ac:dyDescent="0.2">
      <c r="A177" s="74" t="s">
        <v>513</v>
      </c>
      <c r="B177" s="74" t="str">
        <f>VLOOKUP($A177,Questions!$A$3:$W$333,2,0)&amp;""</f>
        <v>Is intrusion monitoring performed internally or by a third-party service?</v>
      </c>
      <c r="C177" s="74" t="str">
        <f>VLOOKUP($A177,Questions!$A$3:$W$333,18,0)&amp;""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74" t="str">
        <f>VLOOKUP($A177,Questions!$A$3:$W$333,19,0)&amp;""</f>
        <v>Follow-up inquiries for intrusion monitoring will be institution/implementation specific.</v>
      </c>
    </row>
    <row r="178" spans="1:5" ht="63.75" customHeight="1" x14ac:dyDescent="0.2">
      <c r="A178" s="74" t="s">
        <v>517</v>
      </c>
      <c r="B178" s="74" t="str">
        <f>VLOOKUP($A178,Questions!$A$3:$W$333,2,0)&amp;""</f>
        <v>Do you monitor for intrusions on a 24 x 7 x 365 basis?</v>
      </c>
      <c r="C178" s="74" t="str">
        <f>VLOOKUP($A178,Questions!$A$3:$W$333,18,0)&amp;""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74" t="str">
        <f>VLOOKUP($A178,Questions!$A$3:$W$333,19,0)&amp;""</f>
        <v>Follow-up inquiries for 24 x 7 x 365 monitoring will be institution/implementation specific.</v>
      </c>
      <c r="E178" s="275" t="s">
        <v>1550</v>
      </c>
    </row>
    <row r="179" spans="1:5" ht="18" x14ac:dyDescent="0.2">
      <c r="A179" s="80" t="str">
        <f>VLOOKUP(LEFT($A180,4),'Auto Responses'!$N$4:$O$38,2,0)&amp;""</f>
        <v xml:space="preserve"> Policies, Processes, and Procedures</v>
      </c>
      <c r="B179" s="80"/>
      <c r="C179" s="73" t="str">
        <f>Questions!$R$2</f>
        <v>Reason for Question</v>
      </c>
      <c r="D179" s="73" t="str">
        <f>Questions!$S$2</f>
        <v>Follow-Up Inquiries/Responses</v>
      </c>
    </row>
    <row r="180" spans="1:5" ht="69" customHeight="1" x14ac:dyDescent="0.2">
      <c r="A180" s="74" t="s">
        <v>521</v>
      </c>
      <c r="B180" s="74" t="str">
        <f>VLOOKUP($A180,Questions!$A$3:$W$333,2,0)&amp;""</f>
        <v>Do you have a documented patch management process?*</v>
      </c>
      <c r="C180" s="74" t="str">
        <f>VLOOKUP($A180,Questions!$A$3:$W$333,18,0)&amp;""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74" t="str">
        <f>VLOOKUP($A180,Questions!$A$3:$W$333,19,0)&amp;""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2">
      <c r="A181" s="74" t="s">
        <v>522</v>
      </c>
      <c r="B181" s="74" t="str">
        <f>VLOOKUP($A181,Questions!$A$3:$W$333,2,0)&amp;""</f>
        <v>Can your organization comply with institutional policies on privacy and data protection with regard to users of institutional systems, if required?*</v>
      </c>
      <c r="C181" s="74" t="str">
        <f>VLOOKUP($A181,Questions!$A$3:$W$333,18,0)&amp;""</f>
        <v>This is a general inquiry to determine if the solution provider has reviewed the institution's policies and is committed to complying with them.</v>
      </c>
      <c r="D181" s="74" t="str">
        <f>VLOOKUP($A181,Questions!$A$3:$W$333,19,0)&amp;""</f>
        <v>If a solution provider is vague in their response, follow up with direct questions about the institution's policies and ensure the expectation of compliance is clear with the solution provider.</v>
      </c>
      <c r="E181" s="68"/>
    </row>
    <row r="182" spans="1:5" ht="43.5" customHeight="1" x14ac:dyDescent="0.2">
      <c r="A182" s="74" t="s">
        <v>524</v>
      </c>
      <c r="B182" s="74" t="str">
        <f>VLOOKUP($A182,Questions!$A$3:$W$333,2,0)&amp;""</f>
        <v>Is your company subject to the institution's geographic region's laws and regulations?*</v>
      </c>
      <c r="C182" s="74" t="str">
        <f>VLOOKUP($A182,Questions!$A$3:$W$333,18,0)&amp;""</f>
        <v>This is a general inquiry to determine if the solution provider is well-versed in applicable laws and regulations that apply in the institution's region of business operation.</v>
      </c>
      <c r="D182" s="74" t="str">
        <f>VLOOKUP($A182,Questions!$A$3:$W$333,19,0)&amp;""</f>
        <v>If a solution provider is vague in their response, follow up with direct questions about doing business in your state/region/country and any laws that are pertinent to the institution.</v>
      </c>
      <c r="E182" s="75"/>
    </row>
    <row r="183" spans="1:5" ht="65.25" customHeight="1" x14ac:dyDescent="0.2">
      <c r="A183" s="74" t="s">
        <v>528</v>
      </c>
      <c r="B183" s="74" t="str">
        <f>VLOOKUP($A183,Questions!$A$3:$W$333,2,0)&amp;""</f>
        <v>Can you accommodate encryption requirements using open standards?</v>
      </c>
      <c r="C183" s="74" t="str">
        <f>VLOOKUP($A183,Questions!$A$3:$W$333,18,0)&amp;""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74" t="str">
        <f>VLOOKUP($A183,Questions!$A$3:$W$333,19,0)&amp;""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2">
      <c r="A184" s="74" t="s">
        <v>532</v>
      </c>
      <c r="B184" s="74" t="str">
        <f>VLOOKUP($A184,Questions!$A$3:$W$333,2,0)&amp;""</f>
        <v>Do you have a documented systems development life cycle (SDLC)?</v>
      </c>
      <c r="C184" s="74" t="str">
        <f>VLOOKUP($A184,Questions!$A$3:$W$333,18,0)&amp;""</f>
        <v>Mature solution lifecycle management can position a solution provider to sufficiently plan, implement, and manage systems that better protect institutional data.</v>
      </c>
      <c r="D184" s="74" t="str">
        <f>VLOOKUP($A184,Questions!$A$3:$W$333,19,0)&amp;""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2">
      <c r="A185" s="74" t="s">
        <v>536</v>
      </c>
      <c r="B185" s="74" t="str">
        <f>VLOOKUP($A185,Questions!$A$3:$W$333,2,0)&amp;""</f>
        <v>Do you perform background screenings or multi-state background checks on all employees prior to their first day of work?</v>
      </c>
      <c r="C185" s="74" t="str">
        <f>VLOOKUP($A185,Questions!$A$3:$W$333,18,0)&amp;""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74" t="str">
        <f>VLOOKUP($A185,Questions!$A$3:$W$333,19,0)&amp;""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2">
      <c r="A186" s="74" t="s">
        <v>539</v>
      </c>
      <c r="B186" s="74" t="str">
        <f>VLOOKUP($A186,Questions!$A$3:$W$333,2,0)&amp;""</f>
        <v>Do you require new employees to fill out agreements and review policies?</v>
      </c>
      <c r="C186" s="74" t="str">
        <f>VLOOKUP($A186,Questions!$A$3:$W$333,18,0)&amp;""</f>
        <v>Setting the expectation of performance and increasing awareness of security-related responsibilities are part of these initial-hiring documents. Oftentimes these agreements and reviews are conducted during orientation for new employees.</v>
      </c>
      <c r="D186" s="74" t="str">
        <f>VLOOKUP($A186,Questions!$A$3:$W$333,19,0)&amp;""</f>
        <v>If a solution provider's practices are not clear, inquire about training requirements for employees, especially the frequency and scope of content.</v>
      </c>
    </row>
    <row r="187" spans="1:5" ht="141.75" customHeight="1" x14ac:dyDescent="0.2">
      <c r="A187" s="74" t="s">
        <v>541</v>
      </c>
      <c r="B187" s="74" t="str">
        <f>VLOOKUP($A187,Questions!$A$3:$W$333,2,0)&amp;""</f>
        <v>Do you have a documented information security policy?</v>
      </c>
      <c r="C187" s="74" t="str">
        <f>VLOOKUP($A187,Questions!$A$3:$W$333,18,0)&amp;""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74" t="str">
        <f>VLOOKUP($A187,Questions!$A$3:$W$333,19,0)&amp;""</f>
        <v>If the solution provider does not have an incident response plan, point them to the NIST Computer Security Incident Handling Guide &lt;https://csrc.nist.gov/publications/detail/sp/800-61/rev-2/final&gt;.</v>
      </c>
    </row>
    <row r="188" spans="1:5" ht="70.5" customHeight="1" x14ac:dyDescent="0.2">
      <c r="A188" s="74" t="s">
        <v>545</v>
      </c>
      <c r="B188" s="74" t="str">
        <f>VLOOKUP($A188,Questions!$A$3:$W$333,2,0)&amp;""</f>
        <v>Are information security principles designed into the product lifecycle?</v>
      </c>
      <c r="C188" s="74" t="str">
        <f>VLOOKUP($A188,Questions!$A$3:$W$333,18,0)&amp;""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74" t="str">
        <f>VLOOKUP($A188,Questions!$A$3:$W$333,19,0)&amp;""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2">
      <c r="A189" s="74" t="s">
        <v>550</v>
      </c>
      <c r="B189" s="74" t="str">
        <f>VLOOKUP($A189,Questions!$A$3:$W$333,2,0)&amp;""</f>
        <v>Will you comply with applicable breach notification laws?</v>
      </c>
      <c r="C189" s="74" t="str">
        <f>VLOOKUP($A189,Questions!$A$3:$W$333,18,0)&amp;""</f>
        <v>This is a general inquiry to determine if the solution provider is well-versed in applicable laws and regulations that apply in the institution's region of business operation.</v>
      </c>
      <c r="D189" s="74" t="str">
        <f>VLOOKUP($A189,Questions!$A$3:$W$333,19,0)&amp;""</f>
        <v>If a solution provider is vague in their response, follow up with direct questions about doing business in your state/region/country and any laws that are pertinent to the institution.</v>
      </c>
    </row>
    <row r="190" spans="1:5" ht="68.25" customHeight="1" x14ac:dyDescent="0.2">
      <c r="A190" s="74" t="s">
        <v>554</v>
      </c>
      <c r="B190" s="74" t="str">
        <f>VLOOKUP($A190,Questions!$A$3:$W$333,2,0)&amp;""</f>
        <v>Do you have an information security awareness program?</v>
      </c>
      <c r="C190" s="74" t="str">
        <f>VLOOKUP($A190,Questions!$A$3:$W$333,18,0)&amp;""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74" t="str">
        <f>VLOOKUP($A190,Questions!$A$3:$W$333,19,0)&amp;""</f>
        <v>Follow-up inquiries for information security awareness programs will be institution/implementation specific.</v>
      </c>
      <c r="E190" s="77"/>
    </row>
    <row r="191" spans="1:5" ht="66.75" customHeight="1" x14ac:dyDescent="0.2">
      <c r="A191" s="74" t="s">
        <v>559</v>
      </c>
      <c r="B191" s="74" t="str">
        <f>VLOOKUP($A191,Questions!$A$3:$W$333,2,0)&amp;""</f>
        <v>Is security awareness training mandatory for all employees?</v>
      </c>
      <c r="C191" s="74" t="str">
        <f>VLOOKUP($A191,Questions!$A$3:$W$333,18,0)&amp;""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74" t="str">
        <f>VLOOKUP($A191,Questions!$A$3:$W$333,19,0)&amp;""</f>
        <v>Follow-up inquiries for information security awareness programs will be institution/implementation specific.</v>
      </c>
    </row>
    <row r="192" spans="1:5" ht="66.75" customHeight="1" x14ac:dyDescent="0.2">
      <c r="A192" s="74" t="s">
        <v>563</v>
      </c>
      <c r="B192" s="74" t="str">
        <f>VLOOKUP($A192,Questions!$A$3:$W$333,2,0)&amp;""</f>
        <v>Do you have process and procedure(s) documented, and currently followed, that require a review and update of the access list(s) for privileged accounts?</v>
      </c>
      <c r="C192" s="74" t="str">
        <f>VLOOKUP($A192,Questions!$A$3:$W$333,18,0)&amp;""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74" t="str">
        <f>VLOOKUP($A192,Questions!$A$3:$W$333,19,0)&amp;""</f>
        <v>Ask the solution provider to summarize their implemented policies and/or procedures.</v>
      </c>
    </row>
    <row r="193" spans="1:5" ht="71.25" customHeight="1" x14ac:dyDescent="0.2">
      <c r="A193" s="74" t="s">
        <v>567</v>
      </c>
      <c r="B193" s="74" t="str">
        <f>VLOOKUP($A193,Questions!$A$3:$W$333,2,0)&amp;""</f>
        <v>Do you have documented, and currently implemented, internal audit processes and procedures?</v>
      </c>
      <c r="C193" s="74" t="str">
        <f>VLOOKUP($A193,Questions!$A$3:$W$333,18,0)&amp;""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74" t="str">
        <f>VLOOKUP($A193,Questions!$A$3:$W$333,19,0)&amp;""</f>
        <v>Follow-up inquiries for internal audit processes and procedures will be institution/implementation specific.</v>
      </c>
      <c r="E193" s="68"/>
    </row>
    <row r="194" spans="1:5" ht="44.25" customHeight="1" x14ac:dyDescent="0.2">
      <c r="A194" s="74" t="s">
        <v>572</v>
      </c>
      <c r="B194" s="74" t="str">
        <f>VLOOKUP($A194,Questions!$A$3:$W$333,2,0)&amp;""</f>
        <v>Does your organization have physical security controls and policies in place?</v>
      </c>
      <c r="C194" s="74" t="str">
        <f>VLOOKUP($A194,Questions!$A$3:$W$333,18,0)&amp;""</f>
        <v>This question aims to understand the physical security state of the solution provider's operating environment and whether or not physical assets are appropriately protected.</v>
      </c>
      <c r="D194" s="74" t="str">
        <f>VLOOKUP($A194,Questions!$A$3:$W$333,19,0)&amp;""</f>
        <v>Follow-up inquiries for physical security controls and policies will be institution/implementation specific.</v>
      </c>
      <c r="E194" s="275" t="s">
        <v>1550</v>
      </c>
    </row>
    <row r="195" spans="1:5" ht="18" x14ac:dyDescent="0.2">
      <c r="A195" s="80" t="str">
        <f>VLOOKUP(LEFT($A196,4),'Auto Responses'!$N$4:$O$38,2,0)&amp;""</f>
        <v xml:space="preserve"> Incident Handling</v>
      </c>
      <c r="B195" s="80"/>
      <c r="C195" s="73" t="str">
        <f>Questions!$R$2</f>
        <v>Reason for Question</v>
      </c>
      <c r="D195" s="73" t="str">
        <f>Questions!$S$2</f>
        <v>Follow-Up Inquiries/Responses</v>
      </c>
    </row>
    <row r="196" spans="1:5" ht="96.75" customHeight="1" x14ac:dyDescent="0.2">
      <c r="A196" s="74" t="s">
        <v>577</v>
      </c>
      <c r="B196" s="74" t="str">
        <f>VLOOKUP($A196,Questions!$A$3:$W$333,2,0)&amp;""</f>
        <v>Do you have a formal incident response plan?</v>
      </c>
      <c r="C196" s="74" t="str">
        <f>VLOOKUP($A196,Questions!$A$3:$W$333,18,0)&amp;""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74" t="str">
        <f>VLOOKUP($A196,Questions!$A$3:$W$333,19,0)&amp;""</f>
        <v>If the solution provider does not have an incident response plan, direct them to the NIST Computer Security Incident Handling Guide &lt;https://csrc.nist.gov/publications/detail/sp/800-61/rev-2/final&gt;.</v>
      </c>
    </row>
    <row r="197" spans="1:5" ht="72.75" customHeight="1" x14ac:dyDescent="0.2">
      <c r="A197" s="74" t="s">
        <v>581</v>
      </c>
      <c r="B197" s="74" t="str">
        <f>VLOOKUP($A197,Questions!$A$3:$W$333,2,0)&amp;""</f>
        <v>Do you either have an internal incident response team or retain an external team?</v>
      </c>
      <c r="C197" s="74" t="str">
        <f>VLOOKUP($A197,Questions!$A$3:$W$333,18,0)&amp;""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74" t="str">
        <f>VLOOKUP($A197,Questions!$A$3:$W$333,19,0)&amp;""</f>
        <v>If the solution provider does not have an incident response plan, direct them to the NIST Computer Security Incident Handling Guide &lt;https://csrc.nist.gov/publications/detail/sp/800-61/rev-2/final&gt;.</v>
      </c>
    </row>
    <row r="198" spans="1:5" ht="74.25" customHeight="1" x14ac:dyDescent="0.2">
      <c r="A198" s="74" t="s">
        <v>585</v>
      </c>
      <c r="B198" s="74" t="str">
        <f>VLOOKUP($A198,Questions!$A$3:$W$333,2,0)&amp;""</f>
        <v>Do you have the capability to respond to incidents on a 24 x 7 x 365 basis?</v>
      </c>
      <c r="C198" s="74" t="str">
        <f>VLOOKUP($A198,Questions!$A$3:$W$333,18,0)&amp;""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74" t="str">
        <f>VLOOKUP($A198,Questions!$A$3:$W$333,19,0)&amp;""</f>
        <v>If the solution provider does not have an incident response team, direct them to the NIST Computer Security Incident Handling Guide &lt;https://csrc.nist.gov/publications/detail/sp/800-61/rev-2/final&gt;.</v>
      </c>
    </row>
    <row r="199" spans="1:5" ht="81" customHeight="1" x14ac:dyDescent="0.2">
      <c r="A199" s="74" t="s">
        <v>589</v>
      </c>
      <c r="B199" s="74" t="str">
        <f>VLOOKUP($A199,Questions!$A$3:$W$333,2,0)&amp;""</f>
        <v>Do you carry cyber-risk insurance to protect against unforeseen service outages, data that is lost or stolen, and security incidents?</v>
      </c>
      <c r="C199" s="74" t="str">
        <f>VLOOKUP($A199,Questions!$A$3:$W$333,18,0)&amp;""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74" t="str">
        <f>VLOOKUP($A199,Questions!$A$3:$W$333,19,0)&amp;""</f>
        <v>If the solution provider does not have an incident response plan, point them to the NIST Computer Security Incident Handling Guide &lt;https://csrc.nist.gov/publications/detail/sp/800-61/rev-2/final&gt;.</v>
      </c>
      <c r="E199" s="275" t="s">
        <v>1550</v>
      </c>
    </row>
    <row r="200" spans="1:5" ht="18" x14ac:dyDescent="0.2">
      <c r="A200" s="80" t="str">
        <f>VLOOKUP(LEFT($A201,4),'Auto Responses'!$N$4:$O$38,2,0)&amp;""</f>
        <v xml:space="preserve"> Vulnerability Management</v>
      </c>
      <c r="B200" s="80"/>
      <c r="C200" s="73" t="str">
        <f>Questions!$R$2</f>
        <v>Reason for Question</v>
      </c>
      <c r="D200" s="73" t="str">
        <f>Questions!$S$2</f>
        <v>Follow-Up Inquiries/Responses</v>
      </c>
    </row>
    <row r="201" spans="1:5" ht="57" x14ac:dyDescent="0.2">
      <c r="A201" s="74" t="s">
        <v>592</v>
      </c>
      <c r="B201" s="74" t="str">
        <f>VLOOKUP($A201,Questions!$A$3:$W$333,2,0)&amp;""</f>
        <v>Are your systems and applications scanned with an authenticated user account for vulnerabilities (that are remediated) prior to new releases?*</v>
      </c>
      <c r="C201" s="74" t="str">
        <f>VLOOKUP($A201,Questions!$A$3:$W$333,18,0)&amp;""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74" t="str">
        <f>VLOOKUP($A201,Questions!$A$3:$W$333,19,0)&amp;""</f>
        <v>Ask if there are plans to implement these processes. Ask the solution provider to summarize their decision behind not scanning their applications for vulnerabilities prior to release.</v>
      </c>
    </row>
    <row r="202" spans="1:5" ht="52.5" customHeight="1" x14ac:dyDescent="0.2">
      <c r="A202" s="74" t="s">
        <v>596</v>
      </c>
      <c r="B202" s="74" t="str">
        <f>VLOOKUP($A202,Questions!$A$3:$W$333,2,0)&amp;""</f>
        <v>Will you provide results of application and system vulnerability scans to the institution?*</v>
      </c>
      <c r="C202" s="74" t="str">
        <f>VLOOKUP($A202,Questions!$A$3:$W$333,18,0)&amp;""</f>
        <v>If a solution provider is scanning its applications and/or systems, oftentimes an institution will want to review the report, if possible. Preferably, any finding on the reports will have a matching mitigation action.</v>
      </c>
      <c r="D202" s="74" t="str">
        <f>VLOOKUP($A202,Questions!$A$3:$W$333,19,0)&amp;""</f>
        <v>If a solution provider is hesitant to share the report, ask for a summarized version; some insight is better than none.</v>
      </c>
    </row>
    <row r="203" spans="1:5" ht="66" customHeight="1" x14ac:dyDescent="0.2">
      <c r="A203" s="74" t="s">
        <v>600</v>
      </c>
      <c r="B203" s="74" t="str">
        <f>VLOOKUP($A203,Questions!$A$3:$W$333,2,0)&amp;""</f>
        <v>Will you allow the institution to perform its own vulnerability testing and/or scanning of your systems and/or application, provided that testing is performed at a mutually agreed upon time and date?*</v>
      </c>
      <c r="C203" s="74" t="str">
        <f>VLOOKUP($A203,Questions!$A$3:$W$333,18,0)&amp;""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74" t="str">
        <f>VLOOKUP($A203,Questions!$A$3:$W$333,19,0)&amp;""</f>
        <v>Follow-up inquiries for vulnerability scanning and penetration testing will be institution/implementation specific.</v>
      </c>
    </row>
    <row r="204" spans="1:5" ht="98.25" customHeight="1" x14ac:dyDescent="0.2">
      <c r="A204" s="74" t="s">
        <v>603</v>
      </c>
      <c r="B204" s="74" t="str">
        <f>VLOOKUP($A204,Questions!$A$3:$W$333,2,0)&amp;""</f>
        <v>Have your systems and applications had a third-party security assessment completed in the last year?</v>
      </c>
      <c r="C204" s="74" t="str">
        <f>VLOOKUP($A204,Questions!$A$3:$W$333,18,0)&amp;""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74" t="str">
        <f>VLOOKUP($A204,Questions!$A$3:$W$333,19,0)&amp;""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2">
      <c r="A205" s="74" t="s">
        <v>606</v>
      </c>
      <c r="B205" s="74" t="str">
        <f>VLOOKUP($A205,Questions!$A$3:$W$333,2,0)&amp;""</f>
        <v>Do you regularly scan for common web application security vulnerabilities (e.g., SQL injection, XSS, XSRF, etc.)?</v>
      </c>
      <c r="C205" s="74" t="str">
        <f>VLOOKUP($A205,Questions!$A$3:$W$333,18,0)&amp;""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74" t="str">
        <f>VLOOKUP($A205,Questions!$A$3:$W$333,19,0)&amp;""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2">
      <c r="A206" s="74" t="s">
        <v>608</v>
      </c>
      <c r="B206" s="74" t="str">
        <f>VLOOKUP($A206,Questions!$A$3:$W$333,2,0)&amp;""</f>
        <v>Are your systems and applications regularly scanned externally for vulnerabilities?</v>
      </c>
      <c r="C206" s="74" t="str">
        <f>VLOOKUP($A206,Questions!$A$3:$W$333,18,0)&amp;""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74" t="str">
        <f>VLOOKUP($A206,Questions!$A$3:$W$333,19,0)&amp;""</f>
        <v>If "no," inquire if there has ever been a vulnerability scan. A short lapse in external assessment validity can be understood (if there is a planned assessment), but a significant time lapse or no scan whatsoever is cause for elevated levels of concern.</v>
      </c>
      <c r="E206" s="275" t="s">
        <v>1550</v>
      </c>
    </row>
    <row r="207" spans="1:5" ht="18" x14ac:dyDescent="0.2">
      <c r="A207" s="80" t="str">
        <f>VLOOKUP(LEFT($A208,4),'Auto Responses'!$N$4:$O$38,2,0)&amp;""</f>
        <v xml:space="preserve">HIPAA Compliance </v>
      </c>
      <c r="B207" s="80"/>
      <c r="C207" s="73" t="str">
        <f>Questions!$R$2</f>
        <v>Reason for Question</v>
      </c>
      <c r="D207" s="73" t="str">
        <f>Questions!$S$2</f>
        <v>Follow-Up Inquiries/Responses</v>
      </c>
    </row>
    <row r="208" spans="1:5" ht="50.25" customHeight="1" x14ac:dyDescent="0.2">
      <c r="A208" s="74" t="s">
        <v>611</v>
      </c>
      <c r="B208" s="74" t="str">
        <f>VLOOKUP($A208,Questions!$A$3:$W$333,2,0)&amp;""</f>
        <v>Do your workforce members receive regular training related to the Health Insurance Portability and Accountability Act (HIPAA) Privacy and Security Rules and the HITECH Act?*</v>
      </c>
      <c r="C208" s="74" t="str">
        <f>VLOOKUP($A208,Questions!$A$3:$W$333,18,0)&amp;""</f>
        <v>HIPAA</v>
      </c>
      <c r="D208" s="74" t="str">
        <f>VLOOKUP($A208,Questions!$A$3:$W$333,19,0)&amp;""</f>
        <v>Refer to HIPAA documentation or your institution's Chief HIPAA Security Officer.</v>
      </c>
      <c r="E208" s="77"/>
    </row>
    <row r="209" spans="1:5" ht="27" customHeight="1" x14ac:dyDescent="0.2">
      <c r="A209" s="74" t="s">
        <v>616</v>
      </c>
      <c r="B209" s="74" t="str">
        <f>VLOOKUP($A209,Questions!$A$3:$W$333,2,0)&amp;""</f>
        <v>Have you identified areas of risk?*</v>
      </c>
      <c r="C209" s="74" t="str">
        <f>VLOOKUP($A209,Questions!$A$3:$W$333,18,0)&amp;""</f>
        <v>HIPAA</v>
      </c>
      <c r="D209" s="74" t="str">
        <f>VLOOKUP($A209,Questions!$A$3:$W$333,19,0)&amp;""</f>
        <v>Refer to HIPAA documentation or your institution's Chief HIPAA Security Officer.</v>
      </c>
      <c r="E209" s="77"/>
    </row>
    <row r="210" spans="1:5" ht="26.25" customHeight="1" x14ac:dyDescent="0.2">
      <c r="A210" s="74" t="s">
        <v>618</v>
      </c>
      <c r="B210" s="74" t="str">
        <f>VLOOKUP($A210,Questions!$A$3:$W$333,2,0)&amp;""</f>
        <v>Have the relevant policies/plans been tested?*</v>
      </c>
      <c r="C210" s="74" t="str">
        <f>VLOOKUP($A210,Questions!$A$3:$W$333,18,0)&amp;""</f>
        <v>HIPAA</v>
      </c>
      <c r="D210" s="74" t="str">
        <f>VLOOKUP($A210,Questions!$A$3:$W$333,19,0)&amp;""</f>
        <v>Refer to HIPAA documentation or your institution's Chief HIPAA Security Officer.</v>
      </c>
      <c r="E210" s="75"/>
    </row>
    <row r="211" spans="1:5" ht="50.25" customHeight="1" x14ac:dyDescent="0.2">
      <c r="A211" s="74" t="s">
        <v>620</v>
      </c>
      <c r="B211" s="74" t="str">
        <f>VLOOKUP($A211,Questions!$A$3:$W$333,2,0)&amp;""</f>
        <v>Have you entered into a Business Associate Agreements with all subcontractors who may have access to protected health information (PHI)?*</v>
      </c>
      <c r="C211" s="74" t="str">
        <f>VLOOKUP($A211,Questions!$A$3:$W$333,18,0)&amp;""</f>
        <v>HIPAA</v>
      </c>
      <c r="D211" s="74" t="str">
        <f>VLOOKUP($A211,Questions!$A$3:$W$333,19,0)&amp;""</f>
        <v>Refer to HIPAA documentation or your institution's Chief HIPAA Security Officer.</v>
      </c>
    </row>
    <row r="212" spans="1:5" ht="36" customHeight="1" x14ac:dyDescent="0.2">
      <c r="A212" s="74" t="s">
        <v>622</v>
      </c>
      <c r="B212" s="74" t="str">
        <f>VLOOKUP($A212,Questions!$A$3:$W$333,2,0)&amp;""</f>
        <v>Do you monitor or receive information regarding changes in HIPAA regulations?</v>
      </c>
      <c r="C212" s="74" t="str">
        <f>VLOOKUP($A212,Questions!$A$3:$W$333,18,0)&amp;""</f>
        <v>HIPAA</v>
      </c>
      <c r="D212" s="74" t="str">
        <f>VLOOKUP($A212,Questions!$A$3:$W$333,19,0)&amp;""</f>
        <v>Refer to HIPAA documentation or your institution's Chief HIPAA Security Officer.</v>
      </c>
      <c r="E212" s="77"/>
    </row>
    <row r="213" spans="1:5" ht="36.75" customHeight="1" x14ac:dyDescent="0.2">
      <c r="A213" s="74" t="s">
        <v>623</v>
      </c>
      <c r="B213" s="74" t="str">
        <f>VLOOKUP($A213,Questions!$A$3:$W$333,2,0)&amp;""</f>
        <v>Has your organization designated HIPAA Privacy and Security officers as required by the rules?</v>
      </c>
      <c r="C213" s="74" t="str">
        <f>VLOOKUP($A213,Questions!$A$3:$W$333,18,0)&amp;""</f>
        <v>HIPAA</v>
      </c>
      <c r="D213" s="74" t="str">
        <f>VLOOKUP($A213,Questions!$A$3:$W$333,19,0)&amp;""</f>
        <v>Refer to HIPAA documentation or your institution's Chief HIPAA Security Officer.</v>
      </c>
      <c r="E213" s="77"/>
    </row>
    <row r="214" spans="1:5" ht="42" customHeight="1" x14ac:dyDescent="0.2">
      <c r="A214" s="74" t="s">
        <v>624</v>
      </c>
      <c r="B214" s="74" t="str">
        <f>VLOOKUP($A214,Questions!$A$3:$W$333,2,0)&amp;""</f>
        <v>Do you comply with the requirements of the Health Information Technology for Economic and Clinical Health Act (HITECH)?</v>
      </c>
      <c r="C214" s="74" t="str">
        <f>VLOOKUP($A214,Questions!$A$3:$W$333,18,0)&amp;""</f>
        <v>HIPAA</v>
      </c>
      <c r="D214" s="74" t="str">
        <f>VLOOKUP($A214,Questions!$A$3:$W$333,19,0)&amp;""</f>
        <v>Refer to HIPAA documentation or your institution's Chief HIPAA Security Officer.</v>
      </c>
      <c r="E214" s="77"/>
    </row>
    <row r="215" spans="1:5" ht="40.5" customHeight="1" x14ac:dyDescent="0.2">
      <c r="A215" s="74" t="s">
        <v>626</v>
      </c>
      <c r="B215" s="74" t="str">
        <f>VLOOKUP($A215,Questions!$A$3:$W$333,2,0)&amp;""</f>
        <v>Have you conducted a risk analysis as required under the HIPAA Security Rule?</v>
      </c>
      <c r="C215" s="74" t="str">
        <f>VLOOKUP($A215,Questions!$A$3:$W$333,18,0)&amp;""</f>
        <v>HIPAA</v>
      </c>
      <c r="D215" s="74" t="str">
        <f>VLOOKUP($A215,Questions!$A$3:$W$333,19,0)&amp;""</f>
        <v>Refer to HIPAA documentation or your institution's Chief HIPAA Security Officer.</v>
      </c>
      <c r="E215" s="75"/>
    </row>
    <row r="216" spans="1:5" ht="25.5" customHeight="1" x14ac:dyDescent="0.2">
      <c r="A216" s="74" t="s">
        <v>628</v>
      </c>
      <c r="B216" s="74" t="str">
        <f>VLOOKUP($A216,Questions!$A$3:$W$333,2,0)&amp;""</f>
        <v>Have you taken actions to mitigate the identified risks?</v>
      </c>
      <c r="C216" s="74" t="str">
        <f>VLOOKUP($A216,Questions!$A$3:$W$333,18,0)&amp;""</f>
        <v>HIPAA</v>
      </c>
      <c r="D216" s="74" t="str">
        <f>VLOOKUP($A216,Questions!$A$3:$W$333,19,0)&amp;""</f>
        <v>Refer to HIPAA documentation or your institution's Chief HIPAA Security Officer.</v>
      </c>
    </row>
    <row r="217" spans="1:5" ht="39.75" customHeight="1" x14ac:dyDescent="0.2">
      <c r="A217" s="74" t="s">
        <v>630</v>
      </c>
      <c r="B217" s="74" t="str">
        <f>VLOOKUP($A217,Questions!$A$3:$W$333,2,0)&amp;""</f>
        <v>Does your application require user and system administrator password changes at a frequency no greater than 90 days?</v>
      </c>
      <c r="C217" s="74" t="str">
        <f>VLOOKUP($A217,Questions!$A$3:$W$333,18,0)&amp;""</f>
        <v>HIPAA</v>
      </c>
      <c r="D217" s="74" t="str">
        <f>VLOOKUP($A217,Questions!$A$3:$W$333,19,0)&amp;""</f>
        <v>Refer to HIPAA documentation or your institution's Chief HIPAA Security Officer.</v>
      </c>
    </row>
    <row r="218" spans="1:5" ht="42.75" customHeight="1" x14ac:dyDescent="0.2">
      <c r="A218" s="74" t="s">
        <v>632</v>
      </c>
      <c r="B218" s="74" t="str">
        <f>VLOOKUP($A218,Questions!$A$3:$W$333,2,0)&amp;""</f>
        <v>Does your application require users to set their own password after an administrator reset or on first use of the account?</v>
      </c>
      <c r="C218" s="74" t="str">
        <f>VLOOKUP($A218,Questions!$A$3:$W$333,18,0)&amp;""</f>
        <v>HIPAA</v>
      </c>
      <c r="D218" s="74" t="str">
        <f>VLOOKUP($A218,Questions!$A$3:$W$333,19,0)&amp;""</f>
        <v>Refer to HIPAA documentation or your institution's Chief HIPAA Security Officer.</v>
      </c>
    </row>
    <row r="219" spans="1:5" ht="39.75" customHeight="1" x14ac:dyDescent="0.2">
      <c r="A219" s="74" t="s">
        <v>634</v>
      </c>
      <c r="B219" s="74" t="str">
        <f>VLOOKUP($A219,Questions!$A$3:$W$333,2,0)&amp;""</f>
        <v>Does your application lock out an account after a number of failed login attempts?</v>
      </c>
      <c r="C219" s="74" t="str">
        <f>VLOOKUP($A219,Questions!$A$3:$W$333,18,0)&amp;""</f>
        <v>HIPAA</v>
      </c>
      <c r="D219" s="74" t="str">
        <f>VLOOKUP($A219,Questions!$A$3:$W$333,19,0)&amp;""</f>
        <v>Refer to HIPAA documentation or your institution's Chief HIPAA Security Officer.</v>
      </c>
    </row>
    <row r="220" spans="1:5" ht="39.75" customHeight="1" x14ac:dyDescent="0.2">
      <c r="A220" s="74" t="s">
        <v>636</v>
      </c>
      <c r="B220" s="74" t="str">
        <f>VLOOKUP($A220,Questions!$A$3:$W$333,2,0)&amp;""</f>
        <v>Does your application automatically lock or log-out an account after a period of inactivity?</v>
      </c>
      <c r="C220" s="74" t="str">
        <f>VLOOKUP($A220,Questions!$A$3:$W$333,18,0)&amp;""</f>
        <v>HIPAA</v>
      </c>
      <c r="D220" s="74" t="str">
        <f>VLOOKUP($A220,Questions!$A$3:$W$333,19,0)&amp;""</f>
        <v>Refer to HIPAA documentation or your institution's Chief HIPAA Security Officer.</v>
      </c>
    </row>
    <row r="221" spans="1:5" ht="40.5" customHeight="1" x14ac:dyDescent="0.2">
      <c r="A221" s="74" t="s">
        <v>638</v>
      </c>
      <c r="B221" s="74" t="str">
        <f>VLOOKUP($A221,Questions!$A$3:$W$333,2,0)&amp;""</f>
        <v>Are passwords visible in plain text, whether when stored or entered, including service level accounts (i.e., database accounts, etc.)?</v>
      </c>
      <c r="C221" s="74" t="str">
        <f>VLOOKUP($A221,Questions!$A$3:$W$333,18,0)&amp;""</f>
        <v>HIPAA</v>
      </c>
      <c r="D221" s="74" t="str">
        <f>VLOOKUP($A221,Questions!$A$3:$W$333,19,0)&amp;""</f>
        <v>Refer to HIPAA documentation or your institution's Chief HIPAA Security Officer.</v>
      </c>
      <c r="E221" s="68"/>
    </row>
    <row r="222" spans="1:5" ht="39" customHeight="1" x14ac:dyDescent="0.2">
      <c r="A222" s="74" t="s">
        <v>640</v>
      </c>
      <c r="B222" s="74" t="str">
        <f>VLOOKUP($A222,Questions!$A$3:$W$333,2,0)&amp;""</f>
        <v>If the application is institution-hosted, can all service level and administrative account passwords be changed by the institution?</v>
      </c>
      <c r="C222" s="74" t="str">
        <f>VLOOKUP($A222,Questions!$A$3:$W$333,18,0)&amp;""</f>
        <v>HIPAA</v>
      </c>
      <c r="D222" s="74" t="str">
        <f>VLOOKUP($A222,Questions!$A$3:$W$333,19,0)&amp;""</f>
        <v>Refer to HIPAA documentation or your institution's Chief HIPAA Security Officer.</v>
      </c>
    </row>
    <row r="223" spans="1:5" ht="23.25" customHeight="1" x14ac:dyDescent="0.2">
      <c r="A223" s="74" t="s">
        <v>642</v>
      </c>
      <c r="B223" s="74" t="str">
        <f>VLOOKUP($A223,Questions!$A$3:$W$333,2,0)&amp;""</f>
        <v>Does your application provide the ability to define user access levels?</v>
      </c>
      <c r="C223" s="74" t="str">
        <f>VLOOKUP($A223,Questions!$A$3:$W$333,18,0)&amp;""</f>
        <v>HIPAA</v>
      </c>
      <c r="D223" s="74" t="str">
        <f>VLOOKUP($A223,Questions!$A$3:$W$333,19,0)&amp;""</f>
        <v>Refer to HIPAA documentation or your institution's Chief HIPAA Security Officer.</v>
      </c>
    </row>
    <row r="224" spans="1:5" ht="39.75" customHeight="1" x14ac:dyDescent="0.2">
      <c r="A224" s="74" t="s">
        <v>644</v>
      </c>
      <c r="B224" s="74" t="str">
        <f>VLOOKUP($A224,Questions!$A$3:$W$333,2,0)&amp;""</f>
        <v>Does your application support varying levels of access to administrative tasks defined individually per user?</v>
      </c>
      <c r="C224" s="74" t="str">
        <f>VLOOKUP($A224,Questions!$A$3:$W$333,18,0)&amp;""</f>
        <v>HIPAA</v>
      </c>
      <c r="D224" s="74" t="str">
        <f>VLOOKUP($A224,Questions!$A$3:$W$333,19,0)&amp;""</f>
        <v>Refer to HIPAA documentation or your institution's Chief HIPAA Security Officer.</v>
      </c>
    </row>
    <row r="225" spans="1:5" ht="38.25" customHeight="1" x14ac:dyDescent="0.2">
      <c r="A225" s="74" t="s">
        <v>646</v>
      </c>
      <c r="B225" s="74" t="str">
        <f>VLOOKUP($A225,Questions!$A$3:$W$333,2,0)&amp;""</f>
        <v>Does your application support varying levels of access to records based on user ID?</v>
      </c>
      <c r="C225" s="74" t="str">
        <f>VLOOKUP($A225,Questions!$A$3:$W$333,18,0)&amp;""</f>
        <v>HIPAA</v>
      </c>
      <c r="D225" s="74" t="str">
        <f>VLOOKUP($A225,Questions!$A$3:$W$333,19,0)&amp;""</f>
        <v>Refer to HIPAA documentation or your institution's Chief HIPAA Security Officer.</v>
      </c>
    </row>
    <row r="226" spans="1:5" ht="36" customHeight="1" x14ac:dyDescent="0.2">
      <c r="A226" s="74" t="s">
        <v>647</v>
      </c>
      <c r="B226" s="74" t="str">
        <f>VLOOKUP($A226,Questions!$A$3:$W$333,2,0)&amp;""</f>
        <v>Is there a limit to the number of groups to which a user can be assigned?</v>
      </c>
      <c r="C226" s="74" t="str">
        <f>VLOOKUP($A226,Questions!$A$3:$W$333,18,0)&amp;""</f>
        <v>HIPAA</v>
      </c>
      <c r="D226" s="74" t="str">
        <f>VLOOKUP($A226,Questions!$A$3:$W$333,19,0)&amp;""</f>
        <v>Refer to HIPAA documentation or your institution's Chief HIPAA Security Officer.</v>
      </c>
    </row>
    <row r="227" spans="1:5" ht="42.75" x14ac:dyDescent="0.2">
      <c r="A227" s="74" t="s">
        <v>649</v>
      </c>
      <c r="B227" s="74" t="str">
        <f>VLOOKUP($A227,Questions!$A$3:$W$333,2,0)&amp;""</f>
        <v>Do accounts used for solution provider-supplied remote support abide by the same authentication policies and access logging as the rest of the system?</v>
      </c>
      <c r="C227" s="74" t="str">
        <f>VLOOKUP($A227,Questions!$A$3:$W$333,18,0)&amp;""</f>
        <v>HIPAA</v>
      </c>
      <c r="D227" s="74" t="str">
        <f>VLOOKUP($A227,Questions!$A$3:$W$333,19,0)&amp;""</f>
        <v>Refer to HIPAA documentation or your institution's Chief HIPAA Security Officer.</v>
      </c>
    </row>
    <row r="228" spans="1:5" ht="34.5" customHeight="1" x14ac:dyDescent="0.2">
      <c r="A228" s="74" t="s">
        <v>650</v>
      </c>
      <c r="B228" s="74" t="str">
        <f>VLOOKUP($A228,Questions!$A$3:$W$333,2,0)&amp;""</f>
        <v>Does the application log record access including specific user, date/time of access, and originating IP or device?</v>
      </c>
      <c r="C228" s="74" t="str">
        <f>VLOOKUP($A228,Questions!$A$3:$W$333,18,0)&amp;""</f>
        <v>HIPAA</v>
      </c>
      <c r="D228" s="74" t="str">
        <f>VLOOKUP($A228,Questions!$A$3:$W$333,19,0)&amp;""</f>
        <v>Refer to HIPAA documentation or your institution's Chief HIPAA Security Officer.</v>
      </c>
      <c r="E228" s="68"/>
    </row>
    <row r="229" spans="1:5" ht="52.5" customHeight="1" x14ac:dyDescent="0.2">
      <c r="A229" s="74" t="s">
        <v>652</v>
      </c>
      <c r="B229" s="74" t="str">
        <f>VLOOKUP($A229,Questions!$A$3:$W$333,2,0)&amp;""</f>
        <v>Does the application log administrative activity, such as user account access changes and password changes, including specific user, date/time of changes, and originating IP or device?</v>
      </c>
      <c r="C229" s="74" t="str">
        <f>VLOOKUP($A229,Questions!$A$3:$W$333,18,0)&amp;""</f>
        <v>HIPAA</v>
      </c>
      <c r="D229" s="74" t="str">
        <f>VLOOKUP($A229,Questions!$A$3:$W$333,19,0)&amp;""</f>
        <v>Refer to HIPAA documentation or your institution's Chief HIPAA Security Officer.</v>
      </c>
    </row>
    <row r="230" spans="1:5" ht="21" customHeight="1" x14ac:dyDescent="0.2">
      <c r="A230" s="74" t="s">
        <v>654</v>
      </c>
      <c r="B230" s="74" t="str">
        <f>VLOOKUP($A230,Questions!$A$3:$W$333,2,0)&amp;""</f>
        <v>How long does the application keep access/change logs?</v>
      </c>
      <c r="C230" s="74" t="str">
        <f>VLOOKUP($A230,Questions!$A$3:$W$333,18,0)&amp;""</f>
        <v>HIPAA</v>
      </c>
      <c r="D230" s="74" t="str">
        <f>VLOOKUP($A230,Questions!$A$3:$W$333,19,0)&amp;""</f>
        <v>Refer to HIPAA documentation or your institution's Chief HIPAA Security Officer.</v>
      </c>
    </row>
    <row r="231" spans="1:5" ht="23.25" customHeight="1" x14ac:dyDescent="0.2">
      <c r="A231" s="74" t="s">
        <v>656</v>
      </c>
      <c r="B231" s="74" t="str">
        <f>VLOOKUP($A231,Questions!$A$3:$W$333,2,0)&amp;""</f>
        <v>Can the application logs be archived?</v>
      </c>
      <c r="C231" s="74" t="str">
        <f>VLOOKUP($A231,Questions!$A$3:$W$333,18,0)&amp;""</f>
        <v>HIPAA</v>
      </c>
      <c r="D231" s="74" t="str">
        <f>VLOOKUP($A231,Questions!$A$3:$W$333,19,0)&amp;""</f>
        <v>Refer to HIPAA documentation or your institution's Chief HIPAA Security Officer.</v>
      </c>
    </row>
    <row r="232" spans="1:5" ht="24.75" customHeight="1" x14ac:dyDescent="0.2">
      <c r="A232" s="74" t="s">
        <v>658</v>
      </c>
      <c r="B232" s="74" t="str">
        <f>VLOOKUP($A232,Questions!$A$3:$W$333,2,0)&amp;""</f>
        <v>Can the application logs be saved externally?</v>
      </c>
      <c r="C232" s="74" t="str">
        <f>VLOOKUP($A232,Questions!$A$3:$W$333,18,0)&amp;""</f>
        <v>HIPAA</v>
      </c>
      <c r="D232" s="74" t="str">
        <f>VLOOKUP($A232,Questions!$A$3:$W$333,19,0)&amp;""</f>
        <v>Refer to HIPAA documentation or your institution's Chief HIPAA Security Officer.</v>
      </c>
    </row>
    <row r="233" spans="1:5" ht="39" customHeight="1" x14ac:dyDescent="0.2">
      <c r="A233" s="74" t="s">
        <v>660</v>
      </c>
      <c r="B233" s="74" t="str">
        <f>VLOOKUP($A233,Questions!$A$3:$W$333,2,0)&amp;""</f>
        <v>Do you have a disaster recovery plan and emergency mode operation plan?</v>
      </c>
      <c r="C233" s="74" t="str">
        <f>VLOOKUP($A233,Questions!$A$3:$W$333,18,0)&amp;""</f>
        <v>HIPAA</v>
      </c>
      <c r="D233" s="74" t="str">
        <f>VLOOKUP($A233,Questions!$A$3:$W$333,19,0)&amp;""</f>
        <v>Refer to HIPAA documentation or your institution's Chief HIPAA Security Officer.</v>
      </c>
    </row>
    <row r="234" spans="1:5" ht="23.25" customHeight="1" x14ac:dyDescent="0.2">
      <c r="A234" s="74" t="s">
        <v>661</v>
      </c>
      <c r="B234" s="74" t="str">
        <f>VLOOKUP($A234,Questions!$A$3:$W$333,2,0)&amp;""</f>
        <v>Can you provide a HIPAA compliance attestation document?</v>
      </c>
      <c r="C234" s="74" t="str">
        <f>VLOOKUP($A234,Questions!$A$3:$W$333,18,0)&amp;""</f>
        <v>HIPAA</v>
      </c>
      <c r="D234" s="74" t="str">
        <f>VLOOKUP($A234,Questions!$A$3:$W$333,19,0)&amp;""</f>
        <v>Refer to HIPAA documentation or your institution's Chief HIPAA Security Officer.</v>
      </c>
    </row>
    <row r="235" spans="1:5" ht="22.5" customHeight="1" x14ac:dyDescent="0.2">
      <c r="A235" s="74" t="s">
        <v>663</v>
      </c>
      <c r="B235" s="74" t="str">
        <f>VLOOKUP($A235,Questions!$A$3:$W$333,2,0)&amp;""</f>
        <v>Are you willing to enter into a Business Associate Agreement (BAA)?</v>
      </c>
      <c r="C235" s="74" t="str">
        <f>VLOOKUP($A235,Questions!$A$3:$W$333,18,0)&amp;""</f>
        <v>HIPAA</v>
      </c>
      <c r="D235" s="74" t="str">
        <f>VLOOKUP($A235,Questions!$A$3:$W$333,19,0)&amp;""</f>
        <v>Refer to HIPAA documentation or your institution's Chief HIPAA Security Officer.</v>
      </c>
    </row>
    <row r="236" spans="1:5" ht="33" customHeight="1" x14ac:dyDescent="0.2">
      <c r="A236" s="74" t="s">
        <v>665</v>
      </c>
      <c r="B236" s="74" t="str">
        <f>VLOOKUP($A236,Questions!$A$3:$W$333,2,0)&amp;""</f>
        <v>Do your data backup and retention policies and practices meet HIPAA requirements?</v>
      </c>
      <c r="C236" s="74" t="str">
        <f>VLOOKUP($A236,Questions!$A$3:$W$333,18,0)&amp;""</f>
        <v>HIPAA</v>
      </c>
      <c r="D236" s="74" t="str">
        <f>VLOOKUP($A236,Questions!$A$3:$W$333,19,0)&amp;""</f>
        <v>Refer to HIPAA documentation or your institution's Chief HIPAA Security Officer.</v>
      </c>
      <c r="E236" s="275" t="s">
        <v>1550</v>
      </c>
    </row>
    <row r="237" spans="1:5" ht="18" x14ac:dyDescent="0.2">
      <c r="A237" s="80" t="str">
        <f>VLOOKUP(LEFT($A238,4),'Auto Responses'!$N$4:$O$38,2,0)&amp;""</f>
        <v xml:space="preserve"> Payment Card Industry Data Security Standard (PCI DSS)</v>
      </c>
      <c r="B237" s="80"/>
      <c r="C237" s="73" t="str">
        <f>Questions!$R$2</f>
        <v>Reason for Question</v>
      </c>
      <c r="D237" s="73" t="str">
        <f>Questions!$S$2</f>
        <v>Follow-Up Inquiries/Responses</v>
      </c>
    </row>
    <row r="238" spans="1:5" ht="36" customHeight="1" x14ac:dyDescent="0.2">
      <c r="A238" s="74" t="s">
        <v>666</v>
      </c>
      <c r="B238" s="74" t="str">
        <f>VLOOKUP($A238,Questions!$A$3:$W$333,2,0)&amp;""</f>
        <v>Do you have a current, executed within the past year, Attestation of Compliance (AoC) or Report on Compliance (RoC)?*</v>
      </c>
      <c r="C238" s="74" t="str">
        <f>VLOOKUP($A238,Questions!$A$3:$W$333,18,0)&amp;""</f>
        <v>PCI DSS</v>
      </c>
      <c r="D238" s="74" t="str">
        <f>VLOOKUP($A238,Questions!$A$3:$W$333,19,0)&amp;""</f>
        <v>Refer to PCI DSS documentation or your institution's treasurer's office.</v>
      </c>
    </row>
    <row r="239" spans="1:5" ht="36.75" customHeight="1" x14ac:dyDescent="0.2">
      <c r="A239" s="74" t="s">
        <v>670</v>
      </c>
      <c r="B239" s="74" t="str">
        <f>VLOOKUP($A239,Questions!$A$3:$W$333,2,0)&amp;""</f>
        <v>Is the application listed as an approved Payment Application Data Security Standard (PA-DSS) application?*</v>
      </c>
      <c r="C239" s="74" t="str">
        <f>VLOOKUP($A239,Questions!$A$3:$W$333,18,0)&amp;""</f>
        <v>PCI DSS</v>
      </c>
      <c r="D239" s="74" t="str">
        <f>VLOOKUP($A239,Questions!$A$3:$W$333,19,0)&amp;""</f>
        <v>Refer to PCI DSS documentation or your institution's treasurer's office.</v>
      </c>
    </row>
    <row r="240" spans="1:5" ht="40.5" customHeight="1" x14ac:dyDescent="0.2">
      <c r="A240" s="74" t="s">
        <v>672</v>
      </c>
      <c r="B240" s="74" t="str">
        <f>VLOOKUP($A240,Questions!$A$3:$W$333,2,0)&amp;""</f>
        <v>Does the system or solutions use a third party to collect, store, process, or transmit cardholder (payment/credit/debt card) data?*</v>
      </c>
      <c r="C240" s="74" t="str">
        <f>VLOOKUP($A240,Questions!$A$3:$W$333,18,0)&amp;""</f>
        <v>PCI DSS</v>
      </c>
      <c r="D240" s="74" t="str">
        <f>VLOOKUP($A240,Questions!$A$3:$W$333,19,0)&amp;""</f>
        <v>Refer to PCI DSS documentation or your institution's treasurer's office.</v>
      </c>
    </row>
    <row r="241" spans="1:5" ht="39" customHeight="1" x14ac:dyDescent="0.2">
      <c r="A241" s="74" t="s">
        <v>673</v>
      </c>
      <c r="B241" s="74" t="str">
        <f>VLOOKUP($A241,Questions!$A$3:$W$333,2,0)&amp;""</f>
        <v>Do your systems or solutions store, process, or transmit cardholder (payment/credit/debt card) data?</v>
      </c>
      <c r="C241" s="74" t="str">
        <f>VLOOKUP($A241,Questions!$A$3:$W$333,18,0)&amp;""</f>
        <v>PCI DSS</v>
      </c>
      <c r="D241" s="74" t="str">
        <f>VLOOKUP($A241,Questions!$A$3:$W$333,19,0)&amp;""</f>
        <v>Refer to PCI DSS documentation or your institution's treasurer's office.</v>
      </c>
    </row>
    <row r="242" spans="1:5" ht="38.25" customHeight="1" x14ac:dyDescent="0.2">
      <c r="A242" s="74" t="s">
        <v>675</v>
      </c>
      <c r="B242" s="74" t="str">
        <f>VLOOKUP($A242,Questions!$A$3:$W$333,2,0)&amp;""</f>
        <v>Are you compliant with the Payment Card Industry Data Security Standard (PCI DSS)?</v>
      </c>
      <c r="C242" s="74" t="str">
        <f>VLOOKUP($A242,Questions!$A$3:$W$333,18,0)&amp;""</f>
        <v>PCI DSS</v>
      </c>
      <c r="D242" s="74" t="str">
        <f>VLOOKUP($A242,Questions!$A$3:$W$333,19,0)&amp;""</f>
        <v>Refer to PCI DSS documentation or your institution's treasurer's office.</v>
      </c>
    </row>
    <row r="243" spans="1:5" ht="28.5" customHeight="1" x14ac:dyDescent="0.2">
      <c r="A243" s="74" t="s">
        <v>676</v>
      </c>
      <c r="B243" s="74" t="str">
        <f>VLOOKUP($A243,Questions!$A$3:$W$333,2,0)&amp;""</f>
        <v>Are you classified as a service provider?</v>
      </c>
      <c r="C243" s="74" t="str">
        <f>VLOOKUP($A243,Questions!$A$3:$W$333,18,0)&amp;""</f>
        <v>PCI DSS</v>
      </c>
      <c r="D243" s="74" t="str">
        <f>VLOOKUP($A243,Questions!$A$3:$W$333,19,0)&amp;""</f>
        <v>Refer to PCI DSS documentation or your institution's treasurer's office.</v>
      </c>
    </row>
    <row r="244" spans="1:5" ht="29.25" customHeight="1" x14ac:dyDescent="0.2">
      <c r="A244" s="74" t="s">
        <v>678</v>
      </c>
      <c r="B244" s="74" t="str">
        <f>VLOOKUP($A244,Questions!$A$3:$W$333,2,0)&amp;""</f>
        <v>Are you on the list of Visa approved service providers?</v>
      </c>
      <c r="C244" s="74" t="str">
        <f>VLOOKUP($A244,Questions!$A$3:$W$333,18,0)&amp;""</f>
        <v>PCI DSS</v>
      </c>
      <c r="D244" s="74" t="str">
        <f>VLOOKUP($A244,Questions!$A$3:$W$333,19,0)&amp;""</f>
        <v>Refer to PCI DSS documentation or your institution's treasurer's office.</v>
      </c>
    </row>
    <row r="245" spans="1:5" ht="26.25" customHeight="1" x14ac:dyDescent="0.2">
      <c r="A245" s="74" t="s">
        <v>680</v>
      </c>
      <c r="B245" s="74" t="str">
        <f>VLOOKUP($A245,Questions!$A$3:$W$333,2,0)&amp;""</f>
        <v>Are you classified as a merchant? If so, what level (1, 2, 3, 4)?</v>
      </c>
      <c r="C245" s="74" t="str">
        <f>VLOOKUP($A245,Questions!$A$3:$W$333,18,0)&amp;""</f>
        <v>PCI DSS</v>
      </c>
      <c r="D245" s="74" t="str">
        <f>VLOOKUP($A245,Questions!$A$3:$W$333,19,0)&amp;""</f>
        <v>Refer to PCI DSS documentation or your institution's treasurer's office.</v>
      </c>
    </row>
    <row r="246" spans="1:5" ht="36.75" customHeight="1" x14ac:dyDescent="0.2">
      <c r="A246" s="74" t="s">
        <v>682</v>
      </c>
      <c r="B246" s="74" t="str">
        <f>VLOOKUP($A246,Questions!$A$3:$W$333,2,0)&amp;""</f>
        <v>Describe the architecture employed by the system to verify and authorize credit card transactions.</v>
      </c>
      <c r="C246" s="74" t="str">
        <f>VLOOKUP($A246,Questions!$A$3:$W$333,18,0)&amp;""</f>
        <v>PCI DSS</v>
      </c>
      <c r="D246" s="74" t="str">
        <f>VLOOKUP($A246,Questions!$A$3:$W$333,19,0)&amp;""</f>
        <v>Refer to PCI DSS documentation or your institution's treasurer's office.</v>
      </c>
    </row>
    <row r="247" spans="1:5" ht="22.5" customHeight="1" x14ac:dyDescent="0.2">
      <c r="A247" s="74" t="s">
        <v>683</v>
      </c>
      <c r="B247" s="74" t="str">
        <f>VLOOKUP($A247,Questions!$A$3:$W$333,2,0)&amp;""</f>
        <v>What payment processors/gateways does the system support?</v>
      </c>
      <c r="C247" s="74" t="str">
        <f>VLOOKUP($A247,Questions!$A$3:$W$333,18,0)&amp;""</f>
        <v>PCI DSS</v>
      </c>
      <c r="D247" s="74" t="str">
        <f>VLOOKUP($A247,Questions!$A$3:$W$333,19,0)&amp;""</f>
        <v>Refer to PCI DSS documentation or your institution's treasurer's office.</v>
      </c>
    </row>
    <row r="248" spans="1:5" ht="24.75" customHeight="1" x14ac:dyDescent="0.2">
      <c r="A248" s="74" t="s">
        <v>684</v>
      </c>
      <c r="B248" s="74" t="str">
        <f>VLOOKUP($A248,Questions!$A$3:$W$333,2,0)&amp;""</f>
        <v>Can the application be installed in a PCI DSS–compliant manner?</v>
      </c>
      <c r="C248" s="74" t="str">
        <f>VLOOKUP($A248,Questions!$A$3:$W$333,18,0)&amp;""</f>
        <v>PCI DSS</v>
      </c>
      <c r="D248" s="74" t="str">
        <f>VLOOKUP($A248,Questions!$A$3:$W$333,19,0)&amp;""</f>
        <v>Refer to PCI DSS documentation or your institution's treasurer's office.</v>
      </c>
    </row>
    <row r="249" spans="1:5" ht="51" customHeight="1" x14ac:dyDescent="0.2">
      <c r="A249" s="74" t="s">
        <v>685</v>
      </c>
      <c r="B249" s="74" t="str">
        <f>VLOOKUP($A249,Questions!$A$3:$W$333,2,0)&amp;""</f>
        <v>Include documentation describing the system's abilities to comply with the PCI DSS and any features or capabilities of the system that must be added or changed in order to operate in compliance with the standards.</v>
      </c>
      <c r="C249" s="74" t="str">
        <f>VLOOKUP($A249,Questions!$A$3:$W$333,18,0)&amp;""</f>
        <v>PCI DSS</v>
      </c>
      <c r="D249" s="74" t="str">
        <f>VLOOKUP($A249,Questions!$A$3:$W$333,19,0)&amp;""</f>
        <v>Refer to PCI DSS documentation or your institution's treasurer's office.</v>
      </c>
      <c r="E249" s="275" t="s">
        <v>1550</v>
      </c>
    </row>
    <row r="250" spans="1:5" ht="18" x14ac:dyDescent="0.2">
      <c r="A250" s="80" t="str">
        <f>VLOOKUP(LEFT($A251,4),'Auto Responses'!$N$4:$O$38,2,0)&amp;""</f>
        <v xml:space="preserve"> On-Premises Data Solutions</v>
      </c>
      <c r="B250" s="80"/>
      <c r="C250" s="73" t="str">
        <f>Questions!$R$2</f>
        <v>Reason for Question</v>
      </c>
      <c r="D250" s="73" t="str">
        <f>Questions!$S$2</f>
        <v>Follow-Up Inquiries/Responses</v>
      </c>
    </row>
    <row r="251" spans="1:5" ht="68.25" customHeight="1" x14ac:dyDescent="0.2">
      <c r="A251" s="74" t="s">
        <v>686</v>
      </c>
      <c r="B251" s="74" t="str">
        <f>VLOOKUP($A251,Questions!$A$3:$W$333,2,0)&amp;""</f>
        <v>Do you support role-based access control (RBAC) for system administrators?</v>
      </c>
      <c r="C251" s="74" t="str">
        <f>VLOOKUP($A251,Questions!$A$3:$W$333,18,0)&amp;""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74" t="str">
        <f>VLOOKUP($A251,Questions!$A$3:$W$333,19,0)&amp;""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2">
      <c r="A252" s="74" t="s">
        <v>688</v>
      </c>
      <c r="B252" s="74" t="str">
        <f>VLOOKUP($A252,Questions!$A$3:$W$333,2,0)&amp;""</f>
        <v>Can your employees access customer systems remotely?</v>
      </c>
      <c r="C252" s="74" t="str">
        <f>VLOOKUP($A252,Questions!$A$3:$W$333,18,0)&amp;""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74" t="str">
        <f>VLOOKUP($A252,Questions!$A$3:$W$333,19,0)&amp;""</f>
        <v>Ask the solution provider to summarize the reasoning behind this business process and request additional documentation that outlines the security controls implemented to safeguard institutional data.</v>
      </c>
    </row>
    <row r="253" spans="1:5" ht="68.25" customHeight="1" x14ac:dyDescent="0.2">
      <c r="A253" s="74" t="s">
        <v>692</v>
      </c>
      <c r="B253" s="74" t="str">
        <f>VLOOKUP($A253,Questions!$A$3:$W$333,2,0)&amp;""</f>
        <v>Can you provide overall system and/or application architecture diagrams including a full description of the data communications architecture for all components of the system?</v>
      </c>
      <c r="C253" s="74" t="str">
        <f>VLOOKUP($A253,Questions!$A$3:$W$333,18,0)&amp;""</f>
        <v>Many systems can be used a variety of ways. We want these implementation type diagrams so that we can understand the "real" use of the solution.</v>
      </c>
      <c r="D253" s="74" t="str">
        <f>VLOOKUP($A253,Questions!$A$3:$W$333,19,0)&amp;""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2">
      <c r="A254" s="74" t="s">
        <v>696</v>
      </c>
      <c r="B254" s="74" t="str">
        <f>VLOOKUP($A254,Questions!$A$3:$W$333,2,0)&amp;""</f>
        <v>Do you require remote management of the system?</v>
      </c>
      <c r="C254" s="74" t="str">
        <f>VLOOKUP($A254,Questions!$A$3:$W$333,18,0)&amp;""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74" t="str">
        <f>VLOOKUP($A254,Questions!$A$3:$W$333,19,0)&amp;""</f>
        <v>Ask the solution provider to summarize the reasoning behind this business process and request additional documentation that outlines the security controls implemented to safeguard institutional data.</v>
      </c>
    </row>
    <row r="255" spans="1:5" ht="81" customHeight="1" x14ac:dyDescent="0.2">
      <c r="A255" s="74" t="s">
        <v>699</v>
      </c>
      <c r="B255" s="74" t="str">
        <f>VLOOKUP($A255,Questions!$A$3:$W$333,2,0)&amp;""</f>
        <v>Are your remote actions and changes logged or otherwise visible to the campus? (IF YES to OPAP-06)</v>
      </c>
      <c r="C255" s="74" t="str">
        <f>VLOOKUP($A255,Questions!$A$3:$W$333,18,0)&amp;""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74" t="str">
        <f>VLOOKUP($A255,Questions!$A$3:$W$333,19,0)&amp;""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2">
      <c r="A256" s="74" t="s">
        <v>703</v>
      </c>
      <c r="B256" s="74" t="str">
        <f>VLOOKUP($A256,Questions!$A$3:$W$333,2,0)&amp;""</f>
        <v>If you maintain remote access to the system, will you handle data in a FERPA-compliant manner?</v>
      </c>
      <c r="C256" s="74" t="str">
        <f>VLOOKUP($A256,Questions!$A$3:$W$333,18,0)&amp;""</f>
        <v>This is standard documentation, relevant to institution implementations requiring FERPA compliance.</v>
      </c>
      <c r="D256" s="74" t="str">
        <f>VLOOKUP($A256,Questions!$A$3:$W$333,19,0)&amp;""</f>
        <v>Follow-up inquiries for FERPA compliance details will be institution/implementation specific.</v>
      </c>
    </row>
    <row r="257" spans="1:5" ht="61.5" customHeight="1" x14ac:dyDescent="0.2">
      <c r="A257" s="74" t="s">
        <v>705</v>
      </c>
      <c r="B257" s="74" t="str">
        <f>VLOOKUP($A257,Questions!$A$3:$W$333,2,0)&amp;""</f>
        <v>Do you support campus status monitoring through SNMPv3 or other means?</v>
      </c>
      <c r="C257" s="74" t="str">
        <f>VLOOKUP($A257,Questions!$A$3:$W$333,18,0)&amp;""</f>
        <v>Standard documentation question. With an on-premise device, the possibility to tie-in with existing monitoring/management systems is beneficial. The solution provider's response should be clear and concise.</v>
      </c>
      <c r="D257" s="74" t="str">
        <f>VLOOKUP($A257,Questions!$A$3:$W$333,19,0)&amp;""</f>
        <v>Follow-up inquiries for monitoring via SNMPv3 will be institution/implementation specific.</v>
      </c>
    </row>
    <row r="258" spans="1:5" ht="54" customHeight="1" x14ac:dyDescent="0.2">
      <c r="A258" s="74" t="s">
        <v>709</v>
      </c>
      <c r="B258" s="74" t="str">
        <f>VLOOKUP($A258,Questions!$A$3:$W$333,2,0)&amp;""</f>
        <v>Describe or provide a reference to any other safeguards used to monitor for malicious activity.</v>
      </c>
      <c r="C258" s="74" t="str">
        <f>VLOOKUP($A258,Questions!$A$3:$W$333,18,0)&amp;""</f>
        <v>This question is primarily focused on system(s) integrity and confidentiality. The solution provider's response should clearly state the system(s) capabilities to properly monitor for (and alert for) malicious activity.</v>
      </c>
      <c r="D258" s="74" t="str">
        <f>VLOOKUP($A258,Questions!$A$3:$W$333,19,0)&amp;""</f>
        <v>Follow-up inquiries for system monitoring will be institution/implementation specific.</v>
      </c>
      <c r="E258" s="68"/>
    </row>
    <row r="259" spans="1:5" ht="42.75" x14ac:dyDescent="0.2">
      <c r="A259" s="74" t="s">
        <v>710</v>
      </c>
      <c r="B259" s="74" t="str">
        <f>VLOOKUP($A259,Questions!$A$3:$W$333,2,0)&amp;""</f>
        <v>Describe how long your organization has conducted business in this area.</v>
      </c>
      <c r="C259" s="74" t="str">
        <f>VLOOKUP($A259,Questions!$A$3:$W$333,18,0)&amp;""</f>
        <v>We want to establish longevity of a solution and whether or not a solution provider is new to the higher education space.</v>
      </c>
      <c r="D259" s="74" t="str">
        <f>VLOOKUP($A259,Questions!$A$3:$W$333,19,0)&amp;""</f>
        <v>Normally a solution provider will state their overall longevity but not talk about the software/service/product under evaluation. Follow-ups includes specific questions about the origins of the software/service/product and references will be requested.</v>
      </c>
      <c r="E259" s="68"/>
    </row>
    <row r="260" spans="1:5" ht="60.75" customHeight="1" x14ac:dyDescent="0.2">
      <c r="A260" s="74" t="s">
        <v>715</v>
      </c>
      <c r="B260" s="74" t="str">
        <f>VLOOKUP($A260,Questions!$A$3:$W$333,2,0)&amp;""</f>
        <v>Do you have existing higher education customers?</v>
      </c>
      <c r="C260" s="74" t="str">
        <f>VLOOKUP($A260,Questions!$A$3:$W$333,18,0)&amp;""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74" t="str">
        <f>VLOOKUP($A260,Questions!$A$3:$W$333,19,0)&amp;""</f>
        <v>A simple "yes" without any references or supporting information should be questioned. Question the size of institutions that are using the solution and the scope of their implementations.</v>
      </c>
      <c r="E260" s="275" t="s">
        <v>1550</v>
      </c>
    </row>
    <row r="261" spans="1:5" ht="18" x14ac:dyDescent="0.2">
      <c r="A261" s="80" t="str">
        <f>VLOOKUP(LEFT($A262,4),'Auto Responses'!$N$4:$O$38,2,0)&amp;""</f>
        <v xml:space="preserve"> General Privacy</v>
      </c>
      <c r="B261" s="80"/>
      <c r="C261" s="73" t="str">
        <f>Questions!$R$2</f>
        <v>Reason for Question</v>
      </c>
      <c r="D261" s="73" t="str">
        <f>Questions!$S$2</f>
        <v>Follow-Up Inquiries/Responses</v>
      </c>
    </row>
    <row r="262" spans="1:5" ht="21" customHeight="1" x14ac:dyDescent="0.2">
      <c r="A262" s="74" t="s">
        <v>919</v>
      </c>
      <c r="B262" s="74" t="str">
        <f>VLOOKUP($A262,Questions!$A$3:$W$333,2,0)&amp;""</f>
        <v>Does your solution process FERPA-related data?</v>
      </c>
      <c r="C262" s="74" t="str">
        <f>VLOOKUP($A262,Questions!$A$3:$W$333,18,0)&amp;""</f>
        <v/>
      </c>
      <c r="D262" s="74" t="str">
        <f>VLOOKUP($A263,Questions!$A$3:$W$333,19,0)&amp;""</f>
        <v>To be added in a later version</v>
      </c>
    </row>
    <row r="263" spans="1:5" ht="25.5" customHeight="1" x14ac:dyDescent="0.2">
      <c r="A263" s="74" t="s">
        <v>920</v>
      </c>
      <c r="B263" s="74" t="str">
        <f>VLOOKUP($A263,Questions!$A$3:$W$333,2,0)&amp;""</f>
        <v>Does your solution process GDPR-related or PIPL-related data?</v>
      </c>
      <c r="C263" s="74" t="str">
        <f>VLOOKUP($A263,Questions!$A$3:$W$333,18,0)&amp;""</f>
        <v>To be added in a later version</v>
      </c>
      <c r="D263" s="310"/>
    </row>
    <row r="264" spans="1:5" ht="34.5" customHeight="1" x14ac:dyDescent="0.2">
      <c r="A264" s="74" t="s">
        <v>921</v>
      </c>
      <c r="B264" s="74" t="str">
        <f>VLOOKUP($A264,Questions!$A$3:$W$333,2,0)&amp;""</f>
        <v>Does your solution process personal data regulated by state law(s) (e.g., CCPA)?</v>
      </c>
      <c r="C264" s="74" t="str">
        <f>VLOOKUP($A264,Questions!$A$3:$W$333,18,0)&amp;""</f>
        <v/>
      </c>
      <c r="D264" s="74" t="str">
        <f>VLOOKUP($A264,Questions!$A$3:$W$333,19,0)&amp;""</f>
        <v/>
      </c>
    </row>
    <row r="265" spans="1:5" ht="33" customHeight="1" x14ac:dyDescent="0.2">
      <c r="A265" s="74" t="s">
        <v>922</v>
      </c>
      <c r="B265" s="74" t="str">
        <f>VLOOKUP($A265,Questions!$A$3:$W$333,2,0)&amp;""</f>
        <v>Does your solution process user-provided data that may contain regulated information?</v>
      </c>
      <c r="C265" s="74" t="str">
        <f>VLOOKUP($A265,Questions!$A$3:$W$333,18,0)&amp;""</f>
        <v/>
      </c>
      <c r="D265" s="74" t="str">
        <f>VLOOKUP($A265,Questions!$A$3:$W$333,19,0)&amp;""</f>
        <v/>
      </c>
    </row>
    <row r="266" spans="1:5" ht="24.75" customHeight="1" x14ac:dyDescent="0.2">
      <c r="A266" s="74" t="s">
        <v>923</v>
      </c>
      <c r="B266" s="74" t="str">
        <f>VLOOKUP($A266,Questions!$A$3:$W$333,2,0)&amp;""</f>
        <v>Web Link to Product/Service Privacy Notice</v>
      </c>
      <c r="C266" s="74" t="str">
        <f>VLOOKUP($A266,Questions!$A$3:$W$333,18,0)&amp;""</f>
        <v/>
      </c>
      <c r="D266" s="74" t="str">
        <f>VLOOKUP($A266,Questions!$A$3:$W$333,19,0)&amp;""</f>
        <v/>
      </c>
      <c r="E266" s="275" t="s">
        <v>1550</v>
      </c>
    </row>
    <row r="267" spans="1:5" ht="18" x14ac:dyDescent="0.2">
      <c r="A267" s="80" t="str">
        <f>VLOOKUP(LEFT($A268,4),'Auto Responses'!$N$4:$O$38,2,0)&amp;""</f>
        <v xml:space="preserve"> Privacy-Specific Company Details</v>
      </c>
      <c r="B267" s="80"/>
      <c r="C267" s="73" t="str">
        <f>Questions!$R$2</f>
        <v>Reason for Question</v>
      </c>
      <c r="D267" s="73" t="str">
        <f>Questions!$S$2</f>
        <v>Follow-Up Inquiries/Responses</v>
      </c>
    </row>
    <row r="268" spans="1:5" ht="60" customHeight="1" x14ac:dyDescent="0.2">
      <c r="A268" s="74" t="s">
        <v>720</v>
      </c>
      <c r="B268" s="74" t="str">
        <f>VLOOKUP($A268,Questions!$A$3:$W$333,2,0)&amp;""</f>
        <v>Have you had a personal data breach in the past three years that involved reporting to a governmental agency, notice to individuals (including voluntary notice), or notice to another organization or institution?*</v>
      </c>
      <c r="C268" s="74" t="str">
        <f>VLOOKUP($A268,Questions!$A$3:$W$333,18,0)&amp;""</f>
        <v>To be added in a later version</v>
      </c>
      <c r="D268" s="74" t="str">
        <f>VLOOKUP($A268,Questions!$A$3:$W$333,19,0)&amp;""</f>
        <v>To be added in a later version</v>
      </c>
    </row>
    <row r="269" spans="1:5" ht="36.75" customHeight="1" x14ac:dyDescent="0.2">
      <c r="A269" s="74" t="s">
        <v>723</v>
      </c>
      <c r="B269" s="74" t="str">
        <f>VLOOKUP($A269,Questions!$A$3:$W$333,2,0)&amp;""</f>
        <v>Use this area to share information about your privacy practices that will assist those who are assessing your company data privacy program.*</v>
      </c>
      <c r="C269" s="74" t="str">
        <f>VLOOKUP($A269,Questions!$A$3:$W$333,18,0)&amp;""</f>
        <v/>
      </c>
      <c r="D269" s="74" t="str">
        <f>VLOOKUP($A269,Questions!$A$3:$W$333,19,0)&amp;""</f>
        <v/>
      </c>
    </row>
    <row r="270" spans="1:5" ht="35.25" customHeight="1" x14ac:dyDescent="0.2">
      <c r="A270" s="74" t="s">
        <v>725</v>
      </c>
      <c r="B270" s="74" t="str">
        <f>VLOOKUP($A270,Questions!$A$3:$W$333,2,0)&amp;""</f>
        <v>Have you had any data privacy policy or law violations in the past 36 months?</v>
      </c>
      <c r="C270" s="74" t="str">
        <f>VLOOKUP($A270,Questions!$A$3:$W$333,18,0)&amp;""</f>
        <v/>
      </c>
      <c r="D270" s="74" t="str">
        <f>VLOOKUP($A270,Questions!$A$3:$W$333,19,0)&amp;""</f>
        <v/>
      </c>
    </row>
    <row r="271" spans="1:5" ht="21.75" customHeight="1" x14ac:dyDescent="0.2">
      <c r="A271" s="74" t="s">
        <v>728</v>
      </c>
      <c r="B271" s="74" t="str">
        <f>VLOOKUP($A271,Questions!$A$3:$W$333,2,0)&amp;""</f>
        <v>Do you have a dedicated data privacy staff or office?</v>
      </c>
      <c r="C271" s="74" t="str">
        <f>VLOOKUP($A271,Questions!$A$3:$W$333,18,0)&amp;""</f>
        <v/>
      </c>
      <c r="D271" s="74" t="str">
        <f>VLOOKUP($A271,Questions!$A$3:$W$333,19,0)&amp;""</f>
        <v/>
      </c>
      <c r="E271" s="275" t="s">
        <v>1550</v>
      </c>
    </row>
    <row r="272" spans="1:5" ht="18" x14ac:dyDescent="0.2">
      <c r="A272" s="80" t="str">
        <f>VLOOKUP(LEFT($A273,4),'Auto Responses'!$N$4:$O$38,2,0)&amp;""</f>
        <v xml:space="preserve"> Privacy-Specific Documentation</v>
      </c>
      <c r="B272" s="80"/>
      <c r="C272" s="73" t="str">
        <f>Questions!$R$2</f>
        <v>Reason for Question</v>
      </c>
      <c r="D272" s="73" t="str">
        <f>Questions!$S$2</f>
        <v>Follow-Up Inquiries/Responses</v>
      </c>
    </row>
    <row r="273" spans="1:5" ht="36" customHeight="1" x14ac:dyDescent="0.2">
      <c r="A273" s="74" t="s">
        <v>729</v>
      </c>
      <c r="B273" s="74" t="str">
        <f>VLOOKUP($A273,Questions!$A$3:$W$333,2,0)&amp;""</f>
        <v>If you have completed a SOC 2 audit, does it include the Privacy Trust Service Principle?</v>
      </c>
      <c r="C273" s="74" t="str">
        <f>VLOOKUP($A273,Questions!$A$3:$W$333,18,0)&amp;""</f>
        <v>To be added in a later version</v>
      </c>
      <c r="D273" s="74" t="str">
        <f>VLOOKUP($A273,Questions!$A$3:$W$333,19,0)&amp;""</f>
        <v>To be added in a later version</v>
      </c>
    </row>
    <row r="274" spans="1:5" ht="38.25" customHeight="1" x14ac:dyDescent="0.2">
      <c r="A274" s="74" t="s">
        <v>730</v>
      </c>
      <c r="B274" s="74" t="str">
        <f>VLOOKUP($A274,Questions!$A$3:$W$333,2,0)&amp;""</f>
        <v>Do you conform with a specific industry-standard privacy framework (e.g., NIST Privacy Framework, GDPR, ISO 27701)?</v>
      </c>
      <c r="C274" s="74" t="str">
        <f>VLOOKUP($A274,Questions!$A$3:$W$333,18,0)&amp;""</f>
        <v/>
      </c>
      <c r="D274" s="74" t="str">
        <f>VLOOKUP($A274,Questions!$A$3:$W$333,19,0)&amp;""</f>
        <v/>
      </c>
    </row>
    <row r="275" spans="1:5" ht="39" customHeight="1" x14ac:dyDescent="0.2">
      <c r="A275" s="74" t="s">
        <v>732</v>
      </c>
      <c r="B275" s="74" t="str">
        <f>VLOOKUP($A275,Questions!$A$3:$W$333,2,0)&amp;""</f>
        <v>Does your employee onboarding and offboarding policy include training of employees on information security and data privacy?</v>
      </c>
      <c r="C275" s="74" t="str">
        <f>VLOOKUP($A275,Questions!$A$3:$W$333,18,0)&amp;""</f>
        <v/>
      </c>
      <c r="D275" s="74" t="str">
        <f>VLOOKUP($A275,Questions!$A$3:$W$333,19,0)&amp;""</f>
        <v/>
      </c>
      <c r="E275" s="275" t="s">
        <v>1550</v>
      </c>
    </row>
    <row r="276" spans="1:5" ht="18" x14ac:dyDescent="0.2">
      <c r="A276" s="80" t="str">
        <f>VLOOKUP(LEFT($A277,4),'Auto Responses'!$N$4:$O$38,2,0)&amp;""</f>
        <v xml:space="preserve"> Privacy of Third Parties</v>
      </c>
      <c r="B276" s="80"/>
      <c r="C276" s="73" t="str">
        <f>Questions!$R$2</f>
        <v>Reason for Question</v>
      </c>
      <c r="D276" s="73" t="str">
        <f>Questions!$S$2</f>
        <v>Follow-Up Inquiries/Responses</v>
      </c>
    </row>
    <row r="277" spans="1:5" ht="50.25" customHeight="1" x14ac:dyDescent="0.2">
      <c r="A277" s="74" t="s">
        <v>734</v>
      </c>
      <c r="B277" s="74" t="str">
        <f>VLOOKUP($A277,Questions!$A$3:$W$333,2,0)&amp;""</f>
        <v>Do you have contractual agreements with third parties that require them to maintain standards and to comply with all regulatory requirements?*</v>
      </c>
      <c r="C277" s="74" t="str">
        <f>VLOOKUP($A277,Questions!$A$3:$W$333,18,0)&amp;""</f>
        <v>To be added in a later version</v>
      </c>
      <c r="D277" s="74" t="str">
        <f>VLOOKUP($A277,Questions!$A$3:$W$333,19,0)&amp;""</f>
        <v>To be added in a later version</v>
      </c>
    </row>
    <row r="278" spans="1:5" ht="60.75" customHeight="1" x14ac:dyDescent="0.2">
      <c r="A278" s="74" t="s">
        <v>738</v>
      </c>
      <c r="B278" s="74" t="str">
        <f>VLOOKUP($A278,Questions!$A$3:$W$333,2,0)&amp;""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74" t="str">
        <f>VLOOKUP($A278,Questions!$A$3:$W$333,18,0)&amp;""</f>
        <v/>
      </c>
      <c r="D278" s="74" t="str">
        <f>VLOOKUP($A278,Questions!$A$3:$W$333,19,0)&amp;""</f>
        <v/>
      </c>
      <c r="E278" s="275" t="s">
        <v>1550</v>
      </c>
    </row>
    <row r="279" spans="1:5" ht="18" x14ac:dyDescent="0.2">
      <c r="A279" s="80" t="str">
        <f>VLOOKUP(LEFT($A280,4),'Auto Responses'!$N$4:$O$38,2,0)&amp;""</f>
        <v xml:space="preserve"> Privacy Change Management</v>
      </c>
      <c r="B279" s="80"/>
      <c r="C279" s="73" t="str">
        <f>Questions!$R$2</f>
        <v>Reason for Question</v>
      </c>
      <c r="D279" s="73" t="str">
        <f>Questions!$S$2</f>
        <v>Follow-Up Inquiries/Responses</v>
      </c>
    </row>
    <row r="280" spans="1:5" ht="39" customHeight="1" x14ac:dyDescent="0.2">
      <c r="A280" s="74" t="s">
        <v>739</v>
      </c>
      <c r="B280" s="74" t="str">
        <f>VLOOKUP($A280,Questions!$A$3:$W$333,2,0)&amp;""</f>
        <v>Does your change management process include privacy review and approval?</v>
      </c>
      <c r="C280" s="74" t="str">
        <f>VLOOKUP($A280,Questions!$A$3:$W$333,18,0)&amp;""</f>
        <v>To be added in a later version</v>
      </c>
      <c r="D280" s="74" t="str">
        <f>VLOOKUP($A280,Questions!$A$3:$W$333,19,0)&amp;""</f>
        <v>To be added in a later version</v>
      </c>
    </row>
    <row r="281" spans="1:5" ht="38.25" customHeight="1" x14ac:dyDescent="0.2">
      <c r="A281" s="74" t="s">
        <v>742</v>
      </c>
      <c r="B281" s="74" t="str">
        <f>VLOOKUP($A281,Questions!$A$3:$W$333,2,0)&amp;""</f>
        <v>Do you have policy and procedure, currently implemented, guiding how privacy risks are mitigated until they can be resolved?</v>
      </c>
      <c r="C281" s="74" t="str">
        <f>VLOOKUP($A281,Questions!$A$3:$W$333,18,0)&amp;""</f>
        <v/>
      </c>
      <c r="D281" s="74" t="str">
        <f>VLOOKUP($A281,Questions!$A$3:$W$333,19,0)&amp;""</f>
        <v/>
      </c>
      <c r="E281" s="275" t="s">
        <v>1550</v>
      </c>
    </row>
    <row r="282" spans="1:5" ht="18" x14ac:dyDescent="0.2">
      <c r="A282" s="80" t="str">
        <f>VLOOKUP(LEFT($A283,4),'Auto Responses'!$N$4:$O$38,2,0)&amp;""</f>
        <v xml:space="preserve"> Privacy of Sensitive Data</v>
      </c>
      <c r="B282" s="80"/>
      <c r="C282" s="73" t="str">
        <f>Questions!$R$2</f>
        <v>Reason for Question</v>
      </c>
      <c r="D282" s="73" t="str">
        <f>Questions!$S$2</f>
        <v>Follow-Up Inquiries/Responses</v>
      </c>
    </row>
    <row r="283" spans="1:5" ht="40.5" customHeight="1" x14ac:dyDescent="0.2">
      <c r="A283" s="74" t="s">
        <v>744</v>
      </c>
      <c r="B283" s="74" t="str">
        <f>VLOOKUP($A283,Questions!$A$3:$W$333,2,0)&amp;""</f>
        <v>Do you collect, process, or store demographic information?*</v>
      </c>
      <c r="C283" s="74" t="str">
        <f>VLOOKUP($A283,Questions!$A$3:$W$333,18,0)&amp;""</f>
        <v>To be added in a later version</v>
      </c>
      <c r="D283" s="74" t="str">
        <f>VLOOKUP($A283,Questions!$A$3:$W$333,19,0)&amp;""</f>
        <v>To be added in a later version</v>
      </c>
    </row>
    <row r="284" spans="1:5" ht="39" customHeight="1" x14ac:dyDescent="0.2">
      <c r="A284" s="74" t="s">
        <v>746</v>
      </c>
      <c r="B284" s="74" t="str">
        <f>VLOOKUP($A284,Questions!$A$3:$W$333,2,0)&amp;""</f>
        <v>Do you capture or create genetic, biometric, or behaviometric information (e.g.,  facial recognition or fingerprints)?*</v>
      </c>
      <c r="C284" s="74" t="str">
        <f>VLOOKUP($A284,Questions!$A$3:$W$333,18,0)&amp;""</f>
        <v/>
      </c>
      <c r="D284" s="74" t="str">
        <f>VLOOKUP($A284,Questions!$A$3:$W$333,19,0)&amp;""</f>
        <v/>
      </c>
    </row>
    <row r="285" spans="1:5" ht="50.25" customHeight="1" x14ac:dyDescent="0.2">
      <c r="A285" s="74" t="s">
        <v>749</v>
      </c>
      <c r="B285" s="74" t="str">
        <f>VLOOKUP($A285,Questions!$A$3:$W$333,2,0)&amp;""</f>
        <v>Do you combine institutional data (including "de-identified," "anonymized," or otherwise masked data) with personal data from any other sources?*</v>
      </c>
      <c r="C285" s="74" t="str">
        <f>VLOOKUP($A285,Questions!$A$3:$W$333,18,0)&amp;""</f>
        <v/>
      </c>
      <c r="D285" s="74" t="str">
        <f>VLOOKUP($A285,Questions!$A$3:$W$333,19,0)&amp;""</f>
        <v/>
      </c>
    </row>
    <row r="286" spans="1:5" ht="36" customHeight="1" x14ac:dyDescent="0.2">
      <c r="A286" s="74" t="s">
        <v>751</v>
      </c>
      <c r="B286" s="74" t="str">
        <f>VLOOKUP($A286,Questions!$A$3:$W$333,2,0)&amp;""</f>
        <v>Is institutional data coming into or going out of the United States at any point during collection, processing, storage, or archiving?</v>
      </c>
      <c r="C286" s="74" t="str">
        <f>VLOOKUP($A286,Questions!$A$3:$W$333,18,0)&amp;""</f>
        <v/>
      </c>
      <c r="D286" s="74" t="str">
        <f>VLOOKUP($A286,Questions!$A$3:$W$333,19,0)&amp;""</f>
        <v/>
      </c>
    </row>
    <row r="287" spans="1:5" s="74" customFormat="1" ht="18.75" customHeight="1" x14ac:dyDescent="0.2">
      <c r="A287" s="74" t="s">
        <v>753</v>
      </c>
      <c r="B287" s="74" t="str">
        <f>VLOOKUP($A287,Questions!$A$3:$W$333,2,0)&amp;""</f>
        <v>Do you capture device information (e.g., IP address, MAC address)?</v>
      </c>
      <c r="C287" s="74" t="str">
        <f>VLOOKUP($A287,Questions!$A$3:$W$333,18,0)&amp;""</f>
        <v/>
      </c>
      <c r="D287" s="74" t="str">
        <f>VLOOKUP($A287,Questions!$A$3:$W$333,19,0)&amp;""</f>
        <v/>
      </c>
    </row>
    <row r="288" spans="1:5" s="74" customFormat="1" ht="34.5" customHeight="1" x14ac:dyDescent="0.2">
      <c r="A288" s="74" t="s">
        <v>754</v>
      </c>
      <c r="B288" s="74" t="str">
        <f>VLOOKUP($A288,Questions!$A$3:$W$333,2,0)&amp;""</f>
        <v>Does any part of this service/project involve a web/app tracking component (e.g., use of web-tracking pixels, cookies)?</v>
      </c>
      <c r="C288" s="74" t="str">
        <f>VLOOKUP($A288,Questions!$A$3:$W$333,18,0)&amp;""</f>
        <v/>
      </c>
      <c r="D288" s="74" t="str">
        <f>VLOOKUP($A288,Questions!$A$3:$W$333,19,0)&amp;""</f>
        <v/>
      </c>
    </row>
    <row r="289" spans="1:5" ht="36.75" customHeight="1" x14ac:dyDescent="0.2">
      <c r="A289" s="74" t="s">
        <v>755</v>
      </c>
      <c r="B289" s="74" t="str">
        <f>VLOOKUP($A289,Questions!$A$3:$W$333,2,0)&amp;""</f>
        <v>Does your staff (or a third party) have access to institutional data (e.g., financial, PHI, or other sensitive information) through any means?</v>
      </c>
      <c r="C289" s="74" t="str">
        <f>VLOOKUP($A289,Questions!$A$3:$W$333,18,0)&amp;""</f>
        <v/>
      </c>
      <c r="D289" s="74" t="str">
        <f>VLOOKUP($A289,Questions!$A$3:$W$333,19,0)&amp;""</f>
        <v/>
      </c>
    </row>
    <row r="290" spans="1:5" ht="36.75" customHeight="1" x14ac:dyDescent="0.2">
      <c r="A290" s="74" t="s">
        <v>757</v>
      </c>
      <c r="B290" s="74" t="str">
        <f>VLOOKUP($A290,Questions!$A$3:$W$333,2,0)&amp;""</f>
        <v>Will you handle personal data in a manner compliant with all relevant laws, regulations, and applicable institution policies?</v>
      </c>
      <c r="C290" s="74" t="str">
        <f>VLOOKUP($A290,Questions!$A$3:$W$333,18,0)&amp;""</f>
        <v/>
      </c>
      <c r="D290" s="74" t="str">
        <f>VLOOKUP($A290,Questions!$A$3:$W$333,19,0)&amp;""</f>
        <v/>
      </c>
      <c r="E290" s="275" t="s">
        <v>1550</v>
      </c>
    </row>
    <row r="291" spans="1:5" ht="18" x14ac:dyDescent="0.2">
      <c r="A291" s="80" t="str">
        <f>VLOOKUP(LEFT($A292,4),'Auto Responses'!$N$4:$O$38,2,0)&amp;""</f>
        <v xml:space="preserve"> Privacy Policies and Procedures</v>
      </c>
      <c r="B291" s="80"/>
      <c r="C291" s="73" t="str">
        <f>Questions!$R$2</f>
        <v>Reason for Question</v>
      </c>
      <c r="D291" s="73" t="str">
        <f>Questions!$S$2</f>
        <v>Follow-Up Inquiries/Responses</v>
      </c>
    </row>
    <row r="292" spans="1:5" ht="19.5" customHeight="1" x14ac:dyDescent="0.2">
      <c r="A292" s="74" t="s">
        <v>758</v>
      </c>
      <c r="B292" s="74" t="str">
        <f>VLOOKUP($A292,Questions!$A$3:$W$333,2,0)&amp;""</f>
        <v>Do you have a documented privacy management process?</v>
      </c>
      <c r="C292" s="74" t="str">
        <f>VLOOKUP($A292,Questions!$A$3:$W$333,18,0)&amp;""</f>
        <v>To be added in a later version</v>
      </c>
      <c r="D292" s="74" t="str">
        <f>VLOOKUP($A292,Questions!$A$3:$W$333,19,0)&amp;""</f>
        <v>To be added in a later version</v>
      </c>
    </row>
    <row r="293" spans="1:5" ht="36.75" customHeight="1" x14ac:dyDescent="0.2">
      <c r="A293" s="74" t="s">
        <v>762</v>
      </c>
      <c r="B293" s="74" t="str">
        <f>VLOOKUP($A293,Questions!$A$3:$W$333,2,0)&amp;""</f>
        <v>Are privacy principles designed into the product lifecycle (i.e., privacy-by-design)?</v>
      </c>
      <c r="C293" s="74" t="str">
        <f>VLOOKUP($A293,Questions!$A$3:$W$333,18,0)&amp;""</f>
        <v/>
      </c>
      <c r="D293" s="74" t="str">
        <f>VLOOKUP($A293,Questions!$A$3:$W$333,19,0)&amp;""</f>
        <v/>
      </c>
    </row>
    <row r="294" spans="1:5" ht="21" customHeight="1" x14ac:dyDescent="0.2">
      <c r="A294" s="74" t="s">
        <v>765</v>
      </c>
      <c r="B294" s="74" t="str">
        <f>VLOOKUP($A294,Questions!$A$3:$W$333,2,0)&amp;""</f>
        <v>Will you comply with applicable breach notification laws?</v>
      </c>
      <c r="C294" s="74" t="str">
        <f>VLOOKUP($A294,Questions!$A$3:$W$333,18,0)&amp;""</f>
        <v/>
      </c>
      <c r="D294" s="74" t="str">
        <f>VLOOKUP($A294,Questions!$A$3:$W$333,19,0)&amp;""</f>
        <v/>
      </c>
    </row>
    <row r="295" spans="1:5" ht="34.5" customHeight="1" x14ac:dyDescent="0.2">
      <c r="A295" s="74" t="s">
        <v>768</v>
      </c>
      <c r="B295" s="74" t="str">
        <f>VLOOKUP($A295,Questions!$A$3:$W$333,2,0)&amp;""</f>
        <v>Will you comply with the institution's policies regarding user privacy and data protection?</v>
      </c>
      <c r="C295" s="74" t="str">
        <f>VLOOKUP($A295,Questions!$A$3:$W$333,18,0)&amp;""</f>
        <v/>
      </c>
      <c r="D295" s="74" t="str">
        <f>VLOOKUP($A295,Questions!$A$3:$W$333,19,0)&amp;""</f>
        <v/>
      </c>
    </row>
    <row r="296" spans="1:5" ht="40.5" customHeight="1" x14ac:dyDescent="0.2">
      <c r="A296" s="74" t="s">
        <v>770</v>
      </c>
      <c r="B296" s="74" t="str">
        <f>VLOOKUP($A296,Questions!$A$3:$W$333,2,0)&amp;""</f>
        <v>Is your company subject to the laws and regulations of the institution's geographic region?</v>
      </c>
      <c r="C296" s="74" t="str">
        <f>VLOOKUP($A296,Questions!$A$3:$W$333,18,0)&amp;""</f>
        <v/>
      </c>
      <c r="D296" s="74" t="str">
        <f>VLOOKUP($A296,Questions!$A$3:$W$333,19,0)&amp;""</f>
        <v/>
      </c>
    </row>
    <row r="297" spans="1:5" ht="21.75" customHeight="1" x14ac:dyDescent="0.2">
      <c r="A297" s="74" t="s">
        <v>772</v>
      </c>
      <c r="B297" s="74" t="str">
        <f>VLOOKUP($A297,Questions!$A$3:$W$333,2,0)&amp;""</f>
        <v>Do you have a privacy awareness/training program?*</v>
      </c>
      <c r="C297" s="74" t="str">
        <f>VLOOKUP($A297,Questions!$A$3:$W$333,18,0)&amp;""</f>
        <v/>
      </c>
      <c r="D297" s="74" t="str">
        <f>VLOOKUP($A297,Questions!$A$3:$W$333,19,0)&amp;""</f>
        <v/>
      </c>
    </row>
    <row r="298" spans="1:5" ht="27.75" customHeight="1" x14ac:dyDescent="0.2">
      <c r="A298" s="74" t="s">
        <v>774</v>
      </c>
      <c r="B298" s="74" t="str">
        <f>VLOOKUP($A298,Questions!$A$3:$W$333,2,0)&amp;""</f>
        <v>Is privacy awareness training mandatory for all employees?</v>
      </c>
      <c r="C298" s="74" t="str">
        <f>VLOOKUP($A298,Questions!$A$3:$W$333,18,0)&amp;""</f>
        <v/>
      </c>
      <c r="D298" s="74" t="str">
        <f>VLOOKUP($A298,Questions!$A$3:$W$333,19,0)&amp;""</f>
        <v/>
      </c>
    </row>
    <row r="299" spans="1:5" ht="36" customHeight="1" x14ac:dyDescent="0.2">
      <c r="A299" s="74" t="s">
        <v>778</v>
      </c>
      <c r="B299" s="74" t="str">
        <f>VLOOKUP($A299,Questions!$A$3:$W$333,2,0)&amp;""</f>
        <v>Is AI privacy and ethics awareness/training required for all employees who work with AI?</v>
      </c>
      <c r="C299" s="74" t="str">
        <f>VLOOKUP($A299,Questions!$A$3:$W$333,18,0)&amp;""</f>
        <v/>
      </c>
      <c r="D299" s="74" t="str">
        <f>VLOOKUP($A299,Questions!$A$3:$W$333,19,0)&amp;""</f>
        <v/>
      </c>
    </row>
    <row r="300" spans="1:5" ht="32.25" customHeight="1" x14ac:dyDescent="0.2">
      <c r="A300" s="74" t="s">
        <v>781</v>
      </c>
      <c r="B300" s="74" t="str">
        <f>VLOOKUP($A300,Questions!$A$3:$W$333,2,0)&amp;""</f>
        <v>Do you have any decision-making processes that are completely automated (i.e., there is no human involvement)?</v>
      </c>
      <c r="C300" s="74" t="str">
        <f>VLOOKUP($A300,Questions!$A$3:$W$333,18,0)&amp;""</f>
        <v/>
      </c>
      <c r="D300" s="74" t="str">
        <f>VLOOKUP($A300,Questions!$A$3:$W$333,19,0)&amp;""</f>
        <v/>
      </c>
    </row>
    <row r="301" spans="1:5" ht="48" customHeight="1" x14ac:dyDescent="0.2">
      <c r="A301" s="74" t="s">
        <v>783</v>
      </c>
      <c r="B301" s="74" t="str">
        <f>VLOOKUP($A301,Questions!$A$3:$W$333,2,0)&amp;""</f>
        <v>Do you have a documented process for managing automated processing, including validations, monitoring, and data subject requests?</v>
      </c>
      <c r="C301" s="74" t="str">
        <f>VLOOKUP($A301,Questions!$A$3:$W$333,18,0)&amp;""</f>
        <v/>
      </c>
      <c r="D301" s="74" t="str">
        <f>VLOOKUP($A301,Questions!$A$3:$W$333,19,0)&amp;""</f>
        <v/>
      </c>
    </row>
    <row r="302" spans="1:5" ht="39" customHeight="1" x14ac:dyDescent="0.2">
      <c r="A302" s="74" t="s">
        <v>786</v>
      </c>
      <c r="B302" s="74" t="str">
        <f>VLOOKUP($A302,Questions!$A$3:$W$333,2,0)&amp;""</f>
        <v>Do you have a documented policy for sharing information with law enforcement?</v>
      </c>
      <c r="C302" s="74" t="str">
        <f>VLOOKUP($A302,Questions!$A$3:$W$333,18,0)&amp;""</f>
        <v/>
      </c>
      <c r="D302" s="74" t="str">
        <f>VLOOKUP($A302,Questions!$A$3:$W$333,19,0)&amp;""</f>
        <v/>
      </c>
    </row>
    <row r="303" spans="1:5" ht="33" customHeight="1" x14ac:dyDescent="0.2">
      <c r="A303" s="74" t="s">
        <v>789</v>
      </c>
      <c r="B303" s="74" t="str">
        <f>VLOOKUP($A303,Questions!$A$3:$W$333,2,0)&amp;""</f>
        <v>Do you share any institutional data with law enforcement without a valid warrant?*</v>
      </c>
      <c r="C303" s="74" t="str">
        <f>VLOOKUP($A303,Questions!$A$3:$W$333,18,0)&amp;""</f>
        <v/>
      </c>
      <c r="D303" s="74" t="str">
        <f>VLOOKUP($A303,Questions!$A$3:$W$333,19,0)&amp;""</f>
        <v/>
      </c>
    </row>
    <row r="304" spans="1:5" ht="24.75" customHeight="1" x14ac:dyDescent="0.2">
      <c r="A304" s="74" t="s">
        <v>791</v>
      </c>
      <c r="B304" s="74" t="str">
        <f>VLOOKUP($A304,Questions!$A$3:$W$333,2,0)&amp;""</f>
        <v>Does your incident response team include a privacy analyst/officer?</v>
      </c>
      <c r="C304" s="74" t="str">
        <f>VLOOKUP($A304,Questions!$A$3:$W$333,18,0)&amp;""</f>
        <v/>
      </c>
      <c r="D304" s="74" t="str">
        <f>VLOOKUP($A304,Questions!$A$3:$W$333,19,0)&amp;""</f>
        <v/>
      </c>
      <c r="E304" s="275" t="s">
        <v>1550</v>
      </c>
    </row>
    <row r="305" spans="1:5" ht="18" x14ac:dyDescent="0.2">
      <c r="A305" s="80" t="str">
        <f>VLOOKUP(LEFT($A306,4),'Auto Responses'!$N$4:$O$38,2,0)&amp;""</f>
        <v xml:space="preserve"> International Privacy</v>
      </c>
      <c r="B305" s="80"/>
      <c r="C305" s="73" t="str">
        <f>Questions!$R$2</f>
        <v>Reason for Question</v>
      </c>
      <c r="D305" s="73" t="str">
        <f>Questions!$S$2</f>
        <v>Follow-Up Inquiries/Responses</v>
      </c>
    </row>
    <row r="306" spans="1:5" ht="31.5" customHeight="1" x14ac:dyDescent="0.2">
      <c r="A306" s="74" t="s">
        <v>793</v>
      </c>
      <c r="B306" s="74" t="str">
        <f>VLOOKUP($A306,Questions!$A$3:$W$333,2,0)&amp;""</f>
        <v>Will data be collected from or processed in or stored in the European Economic Area (EEA)?</v>
      </c>
      <c r="C306" s="74" t="str">
        <f>VLOOKUP($A306,Questions!$A$3:$W$333,18,0)&amp;""</f>
        <v>To be added in a later version</v>
      </c>
      <c r="D306" s="74" t="str">
        <f>VLOOKUP($A306,Questions!$A$3:$W$333,19,0)&amp;""</f>
        <v>To be added in a later version</v>
      </c>
    </row>
    <row r="307" spans="1:5" ht="24.75" customHeight="1" x14ac:dyDescent="0.2">
      <c r="A307" s="74" t="s">
        <v>796</v>
      </c>
      <c r="B307" s="74" t="str">
        <f>VLOOKUP($A307,Questions!$A$3:$W$333,2,0)&amp;""</f>
        <v>Do you have a data protection officer (DPO)?</v>
      </c>
      <c r="C307" s="74" t="str">
        <f>VLOOKUP($A307,Questions!$A$3:$W$333,18,0)&amp;""</f>
        <v/>
      </c>
      <c r="D307" s="74" t="str">
        <f>VLOOKUP($A307,Questions!$A$3:$W$333,19,0)&amp;""</f>
        <v/>
      </c>
    </row>
    <row r="308" spans="1:5" ht="33" customHeight="1" x14ac:dyDescent="0.2">
      <c r="A308" s="74" t="s">
        <v>798</v>
      </c>
      <c r="B308" s="74" t="str">
        <f>VLOOKUP($A308,Questions!$A$3:$W$333,2,0)&amp;""</f>
        <v>Will you sign appropriate GDPR Standard Contractual Clauses (SCCs) with the institution?</v>
      </c>
      <c r="C308" s="74" t="str">
        <f>VLOOKUP($A308,Questions!$A$3:$W$333,18,0)&amp;""</f>
        <v/>
      </c>
      <c r="D308" s="74" t="str">
        <f>VLOOKUP($A308,Questions!$A$3:$W$333,19,0)&amp;""</f>
        <v/>
      </c>
    </row>
    <row r="309" spans="1:5" ht="22.5" customHeight="1" x14ac:dyDescent="0.2">
      <c r="A309" s="74" t="s">
        <v>800</v>
      </c>
      <c r="B309" s="74" t="str">
        <f>VLOOKUP($A309,Questions!$A$3:$W$333,2,0)&amp;""</f>
        <v>Will data be collected from or processed in or stored in China?</v>
      </c>
      <c r="C309" s="74" t="str">
        <f>VLOOKUP($A309,Questions!$A$3:$W$333,18,0)&amp;""</f>
        <v/>
      </c>
      <c r="D309" s="74" t="str">
        <f>VLOOKUP($A309,Questions!$A$3:$W$333,19,0)&amp;""</f>
        <v/>
      </c>
    </row>
    <row r="310" spans="1:5" ht="34.5" customHeight="1" x14ac:dyDescent="0.2">
      <c r="A310" s="74" t="s">
        <v>803</v>
      </c>
      <c r="B310" s="74" t="str">
        <f>VLOOKUP($A310,Questions!$A$3:$W$333,2,0)&amp;""</f>
        <v>Do you comply with PIPL security, privacy, and data localization requirements?</v>
      </c>
      <c r="C310" s="74" t="str">
        <f>VLOOKUP($A310,Questions!$A$3:$W$333,18,0)&amp;""</f>
        <v/>
      </c>
      <c r="D310" s="74" t="str">
        <f>VLOOKUP($A310,Questions!$A$3:$W$333,19,0)&amp;""</f>
        <v/>
      </c>
      <c r="E310" s="275" t="s">
        <v>1550</v>
      </c>
    </row>
    <row r="311" spans="1:5" ht="18" x14ac:dyDescent="0.2">
      <c r="A311" s="80" t="str">
        <f>VLOOKUP(LEFT($A312,4),'Auto Responses'!$N$4:$O$38,2,0)&amp;""</f>
        <v xml:space="preserve"> Data Privacy</v>
      </c>
      <c r="B311" s="80"/>
      <c r="C311" s="73" t="str">
        <f>Questions!$R$2</f>
        <v>Reason for Question</v>
      </c>
      <c r="D311" s="73" t="str">
        <f>Questions!$S$2</f>
        <v>Follow-Up Inquiries/Responses</v>
      </c>
    </row>
    <row r="312" spans="1:5" ht="28.5" x14ac:dyDescent="0.2">
      <c r="A312" s="74" t="s">
        <v>1104</v>
      </c>
      <c r="B312" s="74" t="str">
        <f>VLOOKUP($A312,Questions!$A$3:$W$333,2,0)&amp;""</f>
        <v>Have you performed a Data Privacy Impact Assesssment for the solution/project?</v>
      </c>
      <c r="C312" s="74" t="str">
        <f>VLOOKUP($A312,Questions!$A$3:$W$333,18,0)&amp;""</f>
        <v>To be added in a later version</v>
      </c>
      <c r="D312" s="74" t="str">
        <f>VLOOKUP($A312,Questions!$A$3:$W$333,19,0)&amp;""</f>
        <v>To be added in a later version</v>
      </c>
    </row>
    <row r="313" spans="1:5" ht="42.75" x14ac:dyDescent="0.2">
      <c r="A313" s="74" t="s">
        <v>1105</v>
      </c>
      <c r="B313" s="74" t="str">
        <f>VLOOKUP($A313,Questions!$A$3:$W$333,2,0)&amp;""</f>
        <v>Do you provide an end-user privacy notice about privacy policies and procedures that identify the purpose(s) for which personal information is collected, used, retained, and disclosed?</v>
      </c>
      <c r="C313" s="74" t="str">
        <f>VLOOKUP($A313,Questions!$A$3:$W$333,18,0)&amp;""</f>
        <v/>
      </c>
      <c r="D313" s="74" t="str">
        <f>VLOOKUP($A313,Questions!$A$3:$W$333,19,0)&amp;""</f>
        <v/>
      </c>
    </row>
    <row r="314" spans="1:5" ht="42.75" x14ac:dyDescent="0.2">
      <c r="A314" s="74" t="s">
        <v>1106</v>
      </c>
      <c r="B314" s="74" t="str">
        <f>VLOOKUP($A314,Questions!$A$3:$W$333,2,0)&amp;""</f>
        <v>Do you describe the choices available to the individual and obtain implicit or explicit consent with respect to the collection, use, and disclosure of personal information?</v>
      </c>
      <c r="C314" s="74" t="str">
        <f>VLOOKUP($A314,Questions!$A$3:$W$333,18,0)&amp;""</f>
        <v/>
      </c>
      <c r="D314" s="74" t="str">
        <f>VLOOKUP($A314,Questions!$A$3:$W$333,19,0)&amp;""</f>
        <v/>
      </c>
    </row>
    <row r="315" spans="1:5" ht="42.75" x14ac:dyDescent="0.2">
      <c r="A315" s="74" t="s">
        <v>1107</v>
      </c>
      <c r="B315" s="74" t="str">
        <f>VLOOKUP($A315,Questions!$A$3:$W$333,2,0)&amp;""</f>
        <v>Do you collect personal information only for the purpose(s) identified in the agreement with an institution or, if there is none, the purpose(s) identified in the privacy notice?</v>
      </c>
      <c r="C315" s="74" t="str">
        <f>VLOOKUP($A315,Questions!$A$3:$W$333,18,0)&amp;""</f>
        <v/>
      </c>
      <c r="D315" s="74" t="str">
        <f>VLOOKUP($A315,Questions!$A$3:$W$333,19,0)&amp;""</f>
        <v/>
      </c>
    </row>
    <row r="316" spans="1:5" ht="24.75" customHeight="1" x14ac:dyDescent="0.2">
      <c r="A316" s="74" t="s">
        <v>1108</v>
      </c>
      <c r="B316" s="74" t="str">
        <f>VLOOKUP($A316,Questions!$A$3:$W$333,2,0)&amp;""</f>
        <v>Do you have a documented list of personal data your service maintains?</v>
      </c>
      <c r="C316" s="74" t="str">
        <f>VLOOKUP($A316,Questions!$A$3:$W$333,18,0)&amp;""</f>
        <v/>
      </c>
      <c r="D316" s="74" t="str">
        <f>VLOOKUP($A316,Questions!$A$3:$W$333,19,0)&amp;""</f>
        <v/>
      </c>
    </row>
    <row r="317" spans="1:5" ht="42.75" x14ac:dyDescent="0.2">
      <c r="A317" s="74" t="s">
        <v>1109</v>
      </c>
      <c r="B317" s="74" t="str">
        <f>VLOOKUP($A317,Questions!$A$3:$W$333,2,0)&amp;""</f>
        <v>Do you retain personal information for only as long as necessary to fulfill the stated purpose(s) or as required by law or regulation and thereafter appropriately dispose of such information?</v>
      </c>
      <c r="C317" s="74" t="str">
        <f>VLOOKUP($A317,Questions!$A$3:$W$333,18,0)&amp;""</f>
        <v/>
      </c>
      <c r="D317" s="74" t="str">
        <f>VLOOKUP($A317,Questions!$A$3:$W$333,19,0)&amp;""</f>
        <v/>
      </c>
    </row>
    <row r="318" spans="1:5" ht="28.5" x14ac:dyDescent="0.2">
      <c r="A318" s="74" t="s">
        <v>1110</v>
      </c>
      <c r="B318" s="74" t="str">
        <f>VLOOKUP($A318,Questions!$A$3:$W$333,2,0)&amp;""</f>
        <v>Do you provide individuals with access to their personal information for review and update (i.e., data subject rights)?</v>
      </c>
      <c r="C318" s="74" t="str">
        <f>VLOOKUP($A318,Questions!$A$3:$W$333,18,0)&amp;""</f>
        <v/>
      </c>
      <c r="D318" s="74" t="str">
        <f>VLOOKUP($A318,Questions!$A$3:$W$333,19,0)&amp;""</f>
        <v/>
      </c>
    </row>
    <row r="319" spans="1:5" ht="42.75" x14ac:dyDescent="0.2">
      <c r="A319" s="74" t="s">
        <v>1111</v>
      </c>
      <c r="B319" s="74" t="str">
        <f>VLOOKUP($A319,Questions!$A$3:$W$333,2,0)&amp;""</f>
        <v>Do you disclose personal information to third parties only for the purpose(s) identified in the privacy notice or with the implicit or explicit consent of the individual?</v>
      </c>
      <c r="C319" s="74" t="str">
        <f>VLOOKUP($A319,Questions!$A$3:$W$333,18,0)&amp;""</f>
        <v/>
      </c>
      <c r="D319" s="74" t="str">
        <f>VLOOKUP($A319,Questions!$A$3:$W$333,19,0)&amp;""</f>
        <v/>
      </c>
    </row>
    <row r="320" spans="1:5" ht="28.5" x14ac:dyDescent="0.2">
      <c r="A320" s="74" t="s">
        <v>1112</v>
      </c>
      <c r="B320" s="74" t="str">
        <f>VLOOKUP($A320,Questions!$A$3:$W$333,2,0)&amp;""</f>
        <v>Do you protect personal information against unauthorized access (both physical and logical)?</v>
      </c>
      <c r="C320" s="74" t="str">
        <f>VLOOKUP($A320,Questions!$A$3:$W$333,18,0)&amp;""</f>
        <v/>
      </c>
      <c r="D320" s="74" t="str">
        <f>VLOOKUP($A320,Questions!$A$3:$W$333,19,0)&amp;""</f>
        <v/>
      </c>
    </row>
    <row r="321" spans="1:5" ht="40.5" customHeight="1" x14ac:dyDescent="0.2">
      <c r="A321" s="74" t="s">
        <v>1113</v>
      </c>
      <c r="B321" s="74" t="str">
        <f>VLOOKUP($A321,Questions!$A$3:$W$333,2,0)&amp;""</f>
        <v>Do you maintain accurate, complete, and relevant personal information for the purposes identified in the privacy notice?</v>
      </c>
      <c r="C321" s="74" t="str">
        <f>VLOOKUP($A321,Questions!$A$3:$W$333,18,0)&amp;""</f>
        <v/>
      </c>
      <c r="D321" s="74" t="str">
        <f>VLOOKUP($A321,Questions!$A$3:$W$333,19,0)&amp;""</f>
        <v/>
      </c>
    </row>
    <row r="322" spans="1:5" ht="35.25" customHeight="1" x14ac:dyDescent="0.2">
      <c r="A322" s="74" t="s">
        <v>1114</v>
      </c>
      <c r="B322" s="74" t="str">
        <f>VLOOKUP($A322,Questions!$A$3:$W$333,2,0)&amp;""</f>
        <v>Do you have procedures to address privacy-related noncompliance complaints and disputes?</v>
      </c>
      <c r="C322" s="74" t="str">
        <f>VLOOKUP($A322,Questions!$A$3:$W$333,18,0)&amp;""</f>
        <v/>
      </c>
      <c r="D322" s="74" t="str">
        <f>VLOOKUP($A322,Questions!$A$3:$W$333,19,0)&amp;""</f>
        <v/>
      </c>
    </row>
    <row r="323" spans="1:5" ht="22.5" customHeight="1" x14ac:dyDescent="0.2">
      <c r="A323" s="74" t="s">
        <v>1115</v>
      </c>
      <c r="B323" s="74" t="str">
        <f>VLOOKUP($A323,Questions!$A$3:$W$333,2,0)&amp;""</f>
        <v>Do you "anonymize," "de-identify," or otherwise mask personal data?</v>
      </c>
      <c r="C323" s="74" t="str">
        <f>VLOOKUP($A323,Questions!$A$3:$W$333,18,0)&amp;""</f>
        <v/>
      </c>
      <c r="D323" s="74" t="str">
        <f>VLOOKUP($A323,Questions!$A$3:$W$333,19,0)&amp;""</f>
        <v/>
      </c>
    </row>
    <row r="324" spans="1:5" ht="78" customHeight="1" x14ac:dyDescent="0.2">
      <c r="A324" s="74" t="s">
        <v>1116</v>
      </c>
      <c r="B324" s="74" t="str">
        <f>VLOOKUP($A324,Questions!$A$3:$W$333,2,0)&amp;""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74" t="str">
        <f>VLOOKUP($A324,Questions!$A$3:$W$333,18,0)&amp;""</f>
        <v/>
      </c>
      <c r="D324" s="74" t="str">
        <f>VLOOKUP($A324,Questions!$A$3:$W$333,19,0)&amp;""</f>
        <v/>
      </c>
    </row>
    <row r="325" spans="1:5" ht="35.25" customHeight="1" x14ac:dyDescent="0.2">
      <c r="A325" s="74" t="s">
        <v>1117</v>
      </c>
      <c r="B325" s="74" t="str">
        <f>VLOOKUP($A325,Questions!$A$3:$W$333,2,0)&amp;""</f>
        <v>Do you certify stop-processing requests, including any data that is processed by a third party on your behalf?</v>
      </c>
      <c r="C325" s="74" t="str">
        <f>VLOOKUP($A325,Questions!$A$3:$W$333,18,0)&amp;""</f>
        <v/>
      </c>
      <c r="D325" s="74" t="str">
        <f>VLOOKUP($A325,Questions!$A$3:$W$333,19,0)&amp;""</f>
        <v/>
      </c>
    </row>
    <row r="326" spans="1:5" ht="21" customHeight="1" x14ac:dyDescent="0.2">
      <c r="A326" s="74" t="s">
        <v>1118</v>
      </c>
      <c r="B326" s="74" t="str">
        <f>VLOOKUP($A326,Questions!$A$3:$W$333,2,0)&amp;""</f>
        <v>Do you have a process to review code for ethical considerations?</v>
      </c>
      <c r="C326" s="74" t="str">
        <f>VLOOKUP($A326,Questions!$A$3:$W$333,18,0)&amp;""</f>
        <v/>
      </c>
      <c r="D326" s="74" t="str">
        <f>VLOOKUP($A326,Questions!$A$3:$W$333,19,0)&amp;""</f>
        <v/>
      </c>
      <c r="E326" s="275" t="s">
        <v>1550</v>
      </c>
    </row>
    <row r="327" spans="1:5" ht="18" x14ac:dyDescent="0.2">
      <c r="A327" s="80" t="str">
        <f>VLOOKUP(LEFT($A328,4),'Auto Responses'!$N$4:$O$38,2,0)&amp;""</f>
        <v xml:space="preserve"> Privacy and AI</v>
      </c>
      <c r="B327" s="80"/>
      <c r="C327" s="73" t="str">
        <f>Questions!$R$2</f>
        <v>Reason for Question</v>
      </c>
      <c r="D327" s="73" t="str">
        <f>Questions!$S$2</f>
        <v>Follow-Up Inquiries/Responses</v>
      </c>
    </row>
    <row r="328" spans="1:5" ht="42.95" customHeight="1" x14ac:dyDescent="0.2">
      <c r="A328" s="74" t="s">
        <v>1119</v>
      </c>
      <c r="B328" s="74" t="str">
        <f>VLOOKUP($A328,Questions!$A$3:$W$333,2,0)&amp;""</f>
        <v>Does your service use AI for the processing of institutional data?</v>
      </c>
      <c r="C328" s="74" t="str">
        <f>VLOOKUP($A328,Questions!$A$3:$W$333,18,0)&amp;""</f>
        <v>To be added in a later version</v>
      </c>
      <c r="D328" s="74" t="str">
        <f>VLOOKUP($A328,Questions!$A$3:$W$333,19,0)&amp;""</f>
        <v>To be added in a later version</v>
      </c>
    </row>
    <row r="329" spans="1:5" ht="42.95" customHeight="1" x14ac:dyDescent="0.2">
      <c r="A329" s="74" t="s">
        <v>1120</v>
      </c>
      <c r="B329" s="74" t="str">
        <f>VLOOKUP($A329,Questions!$A$3:$W$333,2,0)&amp;""</f>
        <v>Is any institutional data retained in the AI processing?*</v>
      </c>
      <c r="C329" s="74" t="str">
        <f>VLOOKUP($A329,Questions!$A$3:$W$333,18,0)&amp;""</f>
        <v/>
      </c>
      <c r="D329" s="74" t="str">
        <f>VLOOKUP($A329,Questions!$A$3:$W$333,19,0)&amp;""</f>
        <v/>
      </c>
    </row>
    <row r="330" spans="1:5" ht="42.95" customHeight="1" x14ac:dyDescent="0.2">
      <c r="A330" s="74" t="s">
        <v>814</v>
      </c>
      <c r="B330" s="74" t="str">
        <f>VLOOKUP($A330,Questions!$A$3:$W$333,2,0)&amp;""</f>
        <v>Do you have agreements in place with third parties or subprocessors regarding the protection of customer data and use of AI?*</v>
      </c>
      <c r="C330" s="74" t="str">
        <f>VLOOKUP($A330,Questions!$A$3:$W$333,18,0)&amp;""</f>
        <v/>
      </c>
      <c r="D330" s="74" t="str">
        <f>VLOOKUP($A330,Questions!$A$3:$W$333,19,0)&amp;""</f>
        <v/>
      </c>
    </row>
    <row r="331" spans="1:5" ht="42.95" customHeight="1" x14ac:dyDescent="0.2">
      <c r="A331" s="74" t="s">
        <v>816</v>
      </c>
      <c r="B331" s="74" t="str">
        <f>VLOOKUP($A331,Questions!$A$3:$W$333,2,0)&amp;""</f>
        <v>Will institutional data be processed through a third party or subprocessor that also uses AI?</v>
      </c>
      <c r="C331" s="74" t="str">
        <f>VLOOKUP($A331,Questions!$A$3:$W$333,18,0)&amp;""</f>
        <v/>
      </c>
      <c r="D331" s="74" t="str">
        <f>VLOOKUP($A331,Questions!$A$3:$W$333,19,0)&amp;""</f>
        <v/>
      </c>
    </row>
    <row r="332" spans="1:5" ht="42.95" customHeight="1" x14ac:dyDescent="0.2">
      <c r="A332" s="74" t="s">
        <v>817</v>
      </c>
      <c r="B332" s="74" t="str">
        <f>VLOOKUP($A332,Questions!$A$3:$W$333,2,0)&amp;""</f>
        <v>Is AI processing limited to fully licensed commercial enterprise AI services?</v>
      </c>
      <c r="C332" s="74" t="str">
        <f>VLOOKUP($A332,Questions!$A$3:$W$333,18,0)&amp;""</f>
        <v/>
      </c>
      <c r="D332" s="74" t="str">
        <f>VLOOKUP($A332,Questions!$A$3:$W$333,19,0)&amp;""</f>
        <v/>
      </c>
    </row>
    <row r="333" spans="1:5" ht="42.95" customHeight="1" x14ac:dyDescent="0.2">
      <c r="A333" s="74" t="s">
        <v>819</v>
      </c>
      <c r="B333" s="74" t="str">
        <f>VLOOKUP($A333,Questions!$A$3:$W$333,2,0)&amp;""</f>
        <v>Will institutional data be used or processed by any shared AI services?</v>
      </c>
      <c r="C333" s="74" t="str">
        <f>VLOOKUP($A333,Questions!$A$3:$W$333,18,0)&amp;""</f>
        <v/>
      </c>
      <c r="D333" s="74" t="str">
        <f>VLOOKUP($A333,Questions!$A$3:$W$333,19,0)&amp;""</f>
        <v/>
      </c>
    </row>
    <row r="334" spans="1:5" ht="42.95" customHeight="1" x14ac:dyDescent="0.2">
      <c r="A334" s="74" t="s">
        <v>820</v>
      </c>
      <c r="B334" s="74" t="str">
        <f>VLOOKUP($A334,Questions!$A$3:$W$333,2,0)&amp;""</f>
        <v>Do you have safeguards in place to protect institutional data and data privacy from unintended AI queries or processing?</v>
      </c>
      <c r="C334" s="74" t="str">
        <f>VLOOKUP($A334,Questions!$A$3:$W$333,18,0)&amp;""</f>
        <v/>
      </c>
      <c r="D334" s="74" t="str">
        <f>VLOOKUP($A334,Questions!$A$3:$W$333,19,0)&amp;""</f>
        <v/>
      </c>
    </row>
    <row r="335" spans="1:5" ht="42.95" customHeight="1" x14ac:dyDescent="0.2">
      <c r="A335" s="74" t="s">
        <v>821</v>
      </c>
      <c r="B335" s="74" t="str">
        <f>VLOOKUP($A335,Questions!$A$3:$W$333,2,0)&amp;""</f>
        <v>Do you provide choice to the user to opt out of AI use?</v>
      </c>
      <c r="C335" s="74" t="str">
        <f>VLOOKUP($A335,Questions!$A$3:$W$333,18,0)&amp;""</f>
        <v/>
      </c>
      <c r="D335" s="74" t="str">
        <f>VLOOKUP($A335,Questions!$A$3:$W$333,19,0)&amp;""</f>
        <v/>
      </c>
    </row>
    <row r="336" spans="1:5" ht="42.95" customHeight="1" x14ac:dyDescent="0.2">
      <c r="A336" s="80" t="str">
        <f>VLOOKUP(LEFT($A337,4),'Auto Responses'!$N$4:$O$38,2,0)&amp;""</f>
        <v xml:space="preserve"> AI Qualifying Questions</v>
      </c>
      <c r="B336" s="80"/>
      <c r="C336" s="73" t="str">
        <f>Questions!$R$2</f>
        <v>Reason for Question</v>
      </c>
      <c r="D336" s="73" t="str">
        <f>Questions!$S$2</f>
        <v>Follow-Up Inquiries/Responses</v>
      </c>
    </row>
    <row r="337" spans="1:5" ht="42.95" customHeight="1" x14ac:dyDescent="0.2">
      <c r="A337" s="74" t="s">
        <v>823</v>
      </c>
      <c r="B337" s="74" t="str">
        <f>VLOOKUP($A337,Questions!$A$3:$W$333,2,0)&amp;""</f>
        <v>Does your solution leverage machine learning (ML) or do you plan to do so in the next 12 months?</v>
      </c>
      <c r="C337" s="74" t="str">
        <f>VLOOKUP($A337,Questions!$A$3:$W$333,18,0)&amp;""</f>
        <v>To be added in a later version</v>
      </c>
      <c r="D337" s="74" t="str">
        <f>VLOOKUP($A337,Questions!$A$3:$W$333,19,0)&amp;""</f>
        <v>To be added in a later version</v>
      </c>
    </row>
    <row r="338" spans="1:5" ht="42.95" customHeight="1" x14ac:dyDescent="0.2">
      <c r="A338" s="74" t="s">
        <v>825</v>
      </c>
      <c r="B338" s="74" t="str">
        <f>VLOOKUP($A338,Questions!$A$3:$W$333,2,0)&amp;""</f>
        <v>Does your solution leverage a large language model (LLM) or do you plan to do so in the next 12 months?</v>
      </c>
      <c r="C338" s="74" t="str">
        <f>VLOOKUP($A338,Questions!$A$3:$W$333,18,0)&amp;""</f>
        <v/>
      </c>
      <c r="D338" s="74" t="str">
        <f>VLOOKUP($A338,Questions!$A$3:$W$333,19,0)&amp;""</f>
        <v/>
      </c>
      <c r="E338" s="275" t="s">
        <v>1550</v>
      </c>
    </row>
    <row r="339" spans="1:5" ht="42.95" customHeight="1" x14ac:dyDescent="0.2">
      <c r="A339" s="80" t="str">
        <f>VLOOKUP(LEFT($A340,4),'Auto Responses'!$N$4:$O$38,2,0)&amp;""</f>
        <v xml:space="preserve"> General AI Questions</v>
      </c>
      <c r="B339" s="80"/>
      <c r="C339" s="73" t="str">
        <f>Questions!$R$2</f>
        <v>Reason for Question</v>
      </c>
      <c r="D339" s="73" t="str">
        <f>Questions!$S$2</f>
        <v>Follow-Up Inquiries/Responses</v>
      </c>
    </row>
    <row r="340" spans="1:5" ht="42.95" customHeight="1" x14ac:dyDescent="0.2">
      <c r="A340" s="74" t="s">
        <v>827</v>
      </c>
      <c r="B340" s="74" t="str">
        <f>VLOOKUP($A340,Questions!$A$3:$W$333,2,0)&amp;""</f>
        <v>Does your solution have an AI risk model when developing or implementing your solution's AI model?*</v>
      </c>
      <c r="C340" s="74" t="str">
        <f>VLOOKUP($A340,Questions!$A$3:$W$333,18,0)&amp;""</f>
        <v>To be added in a later version</v>
      </c>
      <c r="D340" s="74" t="str">
        <f>VLOOKUP($A340,Questions!$A$3:$W$333,19,0)&amp;""</f>
        <v>To be added in a later version</v>
      </c>
    </row>
    <row r="341" spans="1:5" ht="42.95" customHeight="1" x14ac:dyDescent="0.2">
      <c r="A341" s="74" t="s">
        <v>829</v>
      </c>
      <c r="B341" s="74" t="str">
        <f>VLOOKUP($A341,Questions!$A$3:$W$333,2,0)&amp;""</f>
        <v>Can your solution's AI features be disabled by tenant and/or user?*</v>
      </c>
      <c r="C341" s="74" t="str">
        <f>VLOOKUP($A341,Questions!$A$3:$W$333,18,0)&amp;""</f>
        <v/>
      </c>
      <c r="D341" s="74" t="str">
        <f>VLOOKUP($A341,Questions!$A$3:$W$333,19,0)&amp;""</f>
        <v/>
      </c>
    </row>
    <row r="342" spans="1:5" ht="42.95" customHeight="1" x14ac:dyDescent="0.2">
      <c r="A342" s="74" t="s">
        <v>831</v>
      </c>
      <c r="B342" s="74" t="str">
        <f>VLOOKUP($A342,Questions!$A$3:$W$333,2,0)&amp;""</f>
        <v>Have your staff completed responsible AI training?*</v>
      </c>
      <c r="C342" s="74" t="str">
        <f>VLOOKUP($A342,Questions!$A$3:$W$333,18,0)&amp;""</f>
        <v/>
      </c>
      <c r="D342" s="74" t="str">
        <f>VLOOKUP($A342,Questions!$A$3:$W$333,19,0)&amp;""</f>
        <v/>
      </c>
    </row>
    <row r="343" spans="1:5" ht="42.95" customHeight="1" x14ac:dyDescent="0.2">
      <c r="A343" s="74" t="s">
        <v>832</v>
      </c>
      <c r="B343" s="74" t="str">
        <f>VLOOKUP($A343,Questions!$A$3:$W$333,2,0)&amp;""</f>
        <v>Please describe the capabilities of your solution's AI features.</v>
      </c>
      <c r="C343" s="74" t="str">
        <f>VLOOKUP($A343,Questions!$A$3:$W$333,18,0)&amp;""</f>
        <v/>
      </c>
      <c r="D343" s="74" t="str">
        <f>VLOOKUP($A343,Questions!$A$3:$W$333,19,0)&amp;""</f>
        <v/>
      </c>
    </row>
    <row r="344" spans="1:5" ht="42.95" customHeight="1" x14ac:dyDescent="0.2">
      <c r="A344" s="74" t="s">
        <v>834</v>
      </c>
      <c r="B344" s="74" t="str">
        <f>VLOOKUP($A344,Questions!$A$3:$W$333,2,0)&amp;""</f>
        <v>Does your solution support business rules to protect sensitive data from being ingested by the AI model?</v>
      </c>
      <c r="C344" s="74" t="str">
        <f>VLOOKUP($A344,Questions!$A$3:$W$333,18,0)&amp;""</f>
        <v/>
      </c>
      <c r="D344" s="74" t="str">
        <f>VLOOKUP($A344,Questions!$A$3:$W$333,19,0)&amp;""</f>
        <v/>
      </c>
      <c r="E344" s="275" t="s">
        <v>1550</v>
      </c>
    </row>
    <row r="345" spans="1:5" ht="42.95" customHeight="1" x14ac:dyDescent="0.2">
      <c r="A345" s="80" t="str">
        <f>VLOOKUP(LEFT($A346,4),'Auto Responses'!$N$4:$O$38,2,0)&amp;""</f>
        <v xml:space="preserve"> AI Policy</v>
      </c>
      <c r="B345" s="80"/>
      <c r="C345" s="73" t="str">
        <f>Questions!$R$2</f>
        <v>Reason for Question</v>
      </c>
      <c r="D345" s="73" t="str">
        <f>Questions!$S$2</f>
        <v>Follow-Up Inquiries/Responses</v>
      </c>
    </row>
    <row r="346" spans="1:5" ht="65.25" customHeight="1" x14ac:dyDescent="0.2">
      <c r="A346" s="74" t="s">
        <v>836</v>
      </c>
      <c r="B346" s="74" t="str">
        <f>VLOOKUP($A346,Questions!$A$3:$W$333,2,0)&amp;""</f>
        <v>Are your AI developer's policies, processes, procedures, and practices across the organization related to the mapping, measuring, and managing of AI risks conspicuously posted, unambiguous, and implemented effectively?*</v>
      </c>
      <c r="C346" s="74" t="str">
        <f>VLOOKUP($A346,Questions!$A$3:$W$333,18,0)&amp;""</f>
        <v>To be added in a later version</v>
      </c>
      <c r="D346" s="74" t="str">
        <f>VLOOKUP($A346,Questions!$A$3:$W$333,19,0)&amp;""</f>
        <v>To be added in a later version</v>
      </c>
    </row>
    <row r="347" spans="1:5" ht="42.95" customHeight="1" x14ac:dyDescent="0.2">
      <c r="A347" s="74" t="s">
        <v>837</v>
      </c>
      <c r="B347" s="74" t="str">
        <f>VLOOKUP($A347,Questions!$A$3:$W$333,2,0)&amp;""</f>
        <v>Have you identified and measured AI risks?*</v>
      </c>
      <c r="C347" s="74" t="str">
        <f>VLOOKUP($A347,Questions!$A$3:$W$333,18,0)&amp;""</f>
        <v/>
      </c>
      <c r="D347" s="74" t="str">
        <f>VLOOKUP($A347,Questions!$A$3:$W$333,19,0)&amp;""</f>
        <v/>
      </c>
    </row>
    <row r="348" spans="1:5" ht="42.95" customHeight="1" x14ac:dyDescent="0.2">
      <c r="A348" s="74" t="s">
        <v>838</v>
      </c>
      <c r="B348" s="74" t="str">
        <f>VLOOKUP($A348,Questions!$A$3:$W$333,2,0)&amp;""</f>
        <v>In the event of an incident, can your solution's AI features be disabled in a timely manner?*</v>
      </c>
      <c r="C348" s="74" t="str">
        <f>VLOOKUP($A348,Questions!$A$3:$W$333,18,0)&amp;""</f>
        <v/>
      </c>
      <c r="D348" s="74" t="str">
        <f>VLOOKUP($A348,Questions!$A$3:$W$333,19,0)&amp;""</f>
        <v/>
      </c>
    </row>
    <row r="349" spans="1:5" ht="42.95" customHeight="1" x14ac:dyDescent="0.2">
      <c r="A349" s="74" t="s">
        <v>839</v>
      </c>
      <c r="B349" s="74" t="str">
        <f>VLOOKUP($A349,Questions!$A$3:$W$333,2,0)&amp;""</f>
        <v>If disabled because of an incident, can your solution's AI features be re-enabled in a timely manner?*</v>
      </c>
      <c r="C349" s="74" t="str">
        <f>VLOOKUP($A349,Questions!$A$3:$W$333,18,0)&amp;""</f>
        <v/>
      </c>
      <c r="D349" s="74" t="str">
        <f>VLOOKUP($A349,Questions!$A$3:$W$333,19,0)&amp;""</f>
        <v/>
      </c>
    </row>
    <row r="350" spans="1:5" ht="42.95" customHeight="1" x14ac:dyDescent="0.2">
      <c r="A350" s="74" t="s">
        <v>840</v>
      </c>
      <c r="B350" s="74" t="str">
        <f>VLOOKUP($A350,Questions!$A$3:$W$333,2,0)&amp;""</f>
        <v>Do you have documented technical and procedural processes to address potential negative impacts of AI as described by the AI Risk Management Framework (RMF)?</v>
      </c>
      <c r="C350" s="74" t="str">
        <f>VLOOKUP($A350,Questions!$A$3:$W$333,18,0)&amp;""</f>
        <v/>
      </c>
      <c r="D350" s="74" t="str">
        <f>VLOOKUP($A350,Questions!$A$3:$W$333,19,0)&amp;""</f>
        <v/>
      </c>
      <c r="E350" s="275" t="s">
        <v>1550</v>
      </c>
    </row>
    <row r="351" spans="1:5" ht="42.95" customHeight="1" x14ac:dyDescent="0.2">
      <c r="A351" s="80" t="str">
        <f>VLOOKUP(LEFT($A352,4),'Auto Responses'!$N$4:$O$38,2,0)&amp;""</f>
        <v xml:space="preserve"> AI Data Security</v>
      </c>
      <c r="B351" s="80"/>
      <c r="C351" s="73" t="str">
        <f>Questions!$R$2</f>
        <v>Reason for Question</v>
      </c>
      <c r="D351" s="73" t="str">
        <f>Questions!$S$2</f>
        <v>Follow-Up Inquiries/Responses</v>
      </c>
    </row>
    <row r="352" spans="1:5" ht="42.95" customHeight="1" x14ac:dyDescent="0.2">
      <c r="A352" s="74" t="s">
        <v>841</v>
      </c>
      <c r="B352" s="74" t="str">
        <f>VLOOKUP($A352,Questions!$A$3:$W$333,2,0)&amp;""</f>
        <v>If sensitive data is introduced to your solution's AI model, can the data be removed from the AI model by request?*</v>
      </c>
      <c r="C352" s="74" t="str">
        <f>VLOOKUP($A352,Questions!$A$3:$W$333,18,0)&amp;""</f>
        <v>To be added in a later version</v>
      </c>
      <c r="D352" s="74" t="str">
        <f>VLOOKUP($A352,Questions!$A$3:$W$333,19,0)&amp;""</f>
        <v>To be added in a later version</v>
      </c>
    </row>
    <row r="353" spans="1:5" ht="42.95" customHeight="1" x14ac:dyDescent="0.2">
      <c r="A353" s="74" t="s">
        <v>842</v>
      </c>
      <c r="B353" s="74" t="str">
        <f>VLOOKUP($A353,Questions!$A$3:$W$333,2,0)&amp;""</f>
        <v>Is user input data used to influence your solution's AI model?*</v>
      </c>
      <c r="C353" s="74" t="str">
        <f>VLOOKUP($A353,Questions!$A$3:$W$333,18,0)&amp;""</f>
        <v/>
      </c>
      <c r="D353" s="74" t="str">
        <f>VLOOKUP($A353,Questions!$A$3:$W$333,19,0)&amp;""</f>
        <v/>
      </c>
    </row>
    <row r="354" spans="1:5" ht="42.95" customHeight="1" x14ac:dyDescent="0.2">
      <c r="A354" s="74" t="s">
        <v>843</v>
      </c>
      <c r="B354" s="74" t="str">
        <f>VLOOKUP($A354,Questions!$A$3:$W$333,2,0)&amp;""</f>
        <v>Do you provide logging for your solution's AI feature(s) that includes user, date, and action taken?*</v>
      </c>
      <c r="C354" s="74" t="str">
        <f>VLOOKUP($A354,Questions!$A$3:$W$333,18,0)&amp;""</f>
        <v/>
      </c>
      <c r="D354" s="74" t="str">
        <f>VLOOKUP($A354,Questions!$A$3:$W$333,19,0)&amp;""</f>
        <v/>
      </c>
    </row>
    <row r="355" spans="1:5" ht="42.95" customHeight="1" x14ac:dyDescent="0.2">
      <c r="A355" s="74" t="s">
        <v>845</v>
      </c>
      <c r="B355" s="74" t="str">
        <f>VLOOKUP($A355,Questions!$A$3:$W$333,2,0)&amp;""</f>
        <v>Please describe how you validate user inputs.</v>
      </c>
      <c r="C355" s="74" t="str">
        <f>VLOOKUP($A355,Questions!$A$3:$W$333,18,0)&amp;""</f>
        <v/>
      </c>
      <c r="D355" s="74" t="str">
        <f>VLOOKUP($A355,Questions!$A$3:$W$333,19,0)&amp;""</f>
        <v/>
      </c>
    </row>
    <row r="356" spans="1:5" ht="42.95" customHeight="1" x14ac:dyDescent="0.2">
      <c r="A356" s="74" t="s">
        <v>846</v>
      </c>
      <c r="B356" s="74" t="str">
        <f>VLOOKUP($A356,Questions!$A$3:$W$333,2,0)&amp;""</f>
        <v>Do you plan for and mitigate supply-chain risk related to your AI features?</v>
      </c>
      <c r="C356" s="74" t="str">
        <f>VLOOKUP($A356,Questions!$A$3:$W$333,18,0)&amp;""</f>
        <v/>
      </c>
      <c r="D356" s="74" t="str">
        <f>VLOOKUP($A356,Questions!$A$3:$W$333,19,0)&amp;""</f>
        <v/>
      </c>
      <c r="E356" s="275" t="s">
        <v>1550</v>
      </c>
    </row>
    <row r="357" spans="1:5" ht="42.95" customHeight="1" x14ac:dyDescent="0.2">
      <c r="A357" s="80" t="str">
        <f>VLOOKUP(LEFT($A358,4),'Auto Responses'!$N$4:$O$38,2,0)&amp;""</f>
        <v xml:space="preserve"> AI Machine Learning</v>
      </c>
      <c r="B357" s="80"/>
      <c r="C357" s="73" t="str">
        <f>Questions!$R$2</f>
        <v>Reason for Question</v>
      </c>
      <c r="D357" s="73" t="str">
        <f>Questions!$S$2</f>
        <v>Follow-Up Inquiries/Responses</v>
      </c>
    </row>
    <row r="358" spans="1:5" ht="42.95" customHeight="1" x14ac:dyDescent="0.2">
      <c r="A358" s="74" t="s">
        <v>848</v>
      </c>
      <c r="B358" s="74" t="str">
        <f>VLOOKUP($A358,Questions!$A$3:$W$333,2,0)&amp;""</f>
        <v>Do you separate ML training data from your ML solution data?*</v>
      </c>
      <c r="C358" s="74" t="str">
        <f>VLOOKUP($A358,Questions!$A$3:$W$333,18,0)&amp;""</f>
        <v>To be added in a later version</v>
      </c>
      <c r="D358" s="74" t="str">
        <f>VLOOKUP($A358,Questions!$A$3:$W$333,19,0)&amp;""</f>
        <v>To be added in a later version</v>
      </c>
    </row>
    <row r="359" spans="1:5" ht="42.95" customHeight="1" x14ac:dyDescent="0.2">
      <c r="A359" s="74" t="s">
        <v>850</v>
      </c>
      <c r="B359" s="74" t="str">
        <f>VLOOKUP($A359,Questions!$A$3:$W$333,2,0)&amp;""</f>
        <v>Do you authenticate and verify your ML model's feedback?*</v>
      </c>
      <c r="C359" s="74" t="str">
        <f>VLOOKUP($A359,Questions!$A$3:$W$333,18,0)&amp;""</f>
        <v/>
      </c>
      <c r="D359" s="74" t="str">
        <f>VLOOKUP($A359,Questions!$A$3:$W$333,19,0)&amp;""</f>
        <v/>
      </c>
    </row>
    <row r="360" spans="1:5" ht="42.95" customHeight="1" x14ac:dyDescent="0.2">
      <c r="A360" s="74" t="s">
        <v>852</v>
      </c>
      <c r="B360" s="74" t="str">
        <f>VLOOKUP($A360,Questions!$A$3:$W$333,2,0)&amp;""</f>
        <v>Is your ML training data vetted, validated, and verified before training the solution's AI model?</v>
      </c>
      <c r="C360" s="74" t="str">
        <f>VLOOKUP($A360,Questions!$A$3:$W$333,18,0)&amp;""</f>
        <v/>
      </c>
      <c r="D360" s="74" t="str">
        <f>VLOOKUP($A360,Questions!$A$3:$W$333,19,0)&amp;""</f>
        <v/>
      </c>
    </row>
    <row r="361" spans="1:5" ht="42.95" customHeight="1" x14ac:dyDescent="0.2">
      <c r="A361" s="74" t="s">
        <v>855</v>
      </c>
      <c r="B361" s="74" t="str">
        <f>VLOOKUP($A361,Questions!$A$3:$W$333,2,0)&amp;""</f>
        <v>Is your ML training data monitored and audited?</v>
      </c>
      <c r="C361" s="74" t="str">
        <f>VLOOKUP($A361,Questions!$A$3:$W$333,18,0)&amp;""</f>
        <v/>
      </c>
      <c r="D361" s="74" t="str">
        <f>VLOOKUP($A361,Questions!$A$3:$W$333,19,0)&amp;""</f>
        <v/>
      </c>
    </row>
    <row r="362" spans="1:5" ht="42.95" customHeight="1" x14ac:dyDescent="0.2">
      <c r="A362" s="74" t="s">
        <v>858</v>
      </c>
      <c r="B362" s="74" t="str">
        <f>VLOOKUP($A362,Questions!$A$3:$W$333,2,0)&amp;""</f>
        <v>Have you limited access to your ML training data to only staff with an explicit business need?</v>
      </c>
      <c r="C362" s="74" t="str">
        <f>VLOOKUP($A362,Questions!$A$3:$W$333,18,0)&amp;""</f>
        <v/>
      </c>
      <c r="D362" s="74" t="str">
        <f>VLOOKUP($A362,Questions!$A$3:$W$333,19,0)&amp;""</f>
        <v/>
      </c>
    </row>
    <row r="363" spans="1:5" ht="42.95" customHeight="1" x14ac:dyDescent="0.2">
      <c r="A363" s="74" t="s">
        <v>860</v>
      </c>
      <c r="B363" s="74" t="str">
        <f>VLOOKUP($A363,Questions!$A$3:$W$333,2,0)&amp;""</f>
        <v>Have you implemented adversarial training or other model defense mechanisms to protect your ML-related features?</v>
      </c>
      <c r="C363" s="74" t="str">
        <f>VLOOKUP($A363,Questions!$A$3:$W$333,18,0)&amp;""</f>
        <v/>
      </c>
      <c r="D363" s="74" t="str">
        <f>VLOOKUP($A363,Questions!$A$3:$W$333,19,0)&amp;""</f>
        <v/>
      </c>
    </row>
    <row r="364" spans="1:5" ht="42.95" customHeight="1" x14ac:dyDescent="0.2">
      <c r="A364" s="74" t="s">
        <v>862</v>
      </c>
      <c r="B364" s="74" t="str">
        <f>VLOOKUP($A364,Questions!$A$3:$W$333,2,0)&amp;""</f>
        <v>Do you make your ML model transparent through documentation and log inputs and outputs?</v>
      </c>
      <c r="C364" s="74" t="str">
        <f>VLOOKUP($A364,Questions!$A$3:$W$333,18,0)&amp;""</f>
        <v/>
      </c>
      <c r="D364" s="74" t="str">
        <f>VLOOKUP($A364,Questions!$A$3:$W$333,19,0)&amp;""</f>
        <v/>
      </c>
    </row>
    <row r="365" spans="1:5" ht="42.95" customHeight="1" x14ac:dyDescent="0.2">
      <c r="A365" s="74" t="s">
        <v>865</v>
      </c>
      <c r="B365" s="74" t="str">
        <f>VLOOKUP($A365,Questions!$A$3:$W$333,2,0)&amp;""</f>
        <v>Do you watermark your ML training data?</v>
      </c>
      <c r="C365" s="74" t="str">
        <f>VLOOKUP($A365,Questions!$A$3:$W$333,18,0)&amp;""</f>
        <v/>
      </c>
      <c r="D365" s="74" t="str">
        <f>VLOOKUP($A365,Questions!$A$3:$W$333,19,0)&amp;""</f>
        <v/>
      </c>
      <c r="E365" s="275" t="s">
        <v>1550</v>
      </c>
    </row>
    <row r="366" spans="1:5" ht="42.95" customHeight="1" x14ac:dyDescent="0.2">
      <c r="A366" s="80" t="str">
        <f>VLOOKUP(LEFT($A367,4),'Auto Responses'!$N$4:$O$38,2,0)&amp;""</f>
        <v xml:space="preserve"> AI Large Language Model (LLM)</v>
      </c>
      <c r="B366" s="80"/>
      <c r="C366" s="73" t="str">
        <f>Questions!$R$2</f>
        <v>Reason for Question</v>
      </c>
      <c r="D366" s="73" t="str">
        <f>Questions!$S$2</f>
        <v>Follow-Up Inquiries/Responses</v>
      </c>
    </row>
    <row r="367" spans="1:5" ht="42.95" customHeight="1" x14ac:dyDescent="0.2">
      <c r="A367" s="74" t="s">
        <v>867</v>
      </c>
      <c r="B367" s="74" t="str">
        <f>VLOOKUP($A367,Questions!$A$3:$W$333,2,0)&amp;""</f>
        <v>Do you limit your solution's LLM privileges by default?*</v>
      </c>
      <c r="C367" s="74" t="str">
        <f>VLOOKUP($A367,Questions!$A$3:$W$333,18,0)&amp;""</f>
        <v>To be added in a later version</v>
      </c>
      <c r="D367" s="74" t="str">
        <f>VLOOKUP($A367,Questions!$A$3:$W$333,19,0)&amp;""</f>
        <v>To be added in a later version</v>
      </c>
    </row>
    <row r="368" spans="1:5" ht="42.95" customHeight="1" x14ac:dyDescent="0.2">
      <c r="A368" s="74" t="s">
        <v>868</v>
      </c>
      <c r="B368" s="74" t="str">
        <f>VLOOKUP($A368,Questions!$A$3:$W$333,2,0)&amp;""</f>
        <v>Is your LLM training data vetted, validated, and verified before training the solution's AI model?*</v>
      </c>
      <c r="C368" s="74" t="str">
        <f>VLOOKUP($A368,Questions!$A$3:$W$333,18,0)&amp;""</f>
        <v/>
      </c>
      <c r="D368" s="74" t="str">
        <f>VLOOKUP($A368,Questions!$A$3:$W$333,19,0)&amp;""</f>
        <v/>
      </c>
    </row>
    <row r="369" spans="1:5" ht="42.95" customHeight="1" x14ac:dyDescent="0.2">
      <c r="A369" s="74" t="s">
        <v>870</v>
      </c>
      <c r="B369" s="74" t="str">
        <f>VLOOKUP($A369,Questions!$A$3:$W$333,2,0)&amp;""</f>
        <v>Do any actions taken by your solution's LLM features or plugins require human intervention?*</v>
      </c>
      <c r="C369" s="74" t="str">
        <f>VLOOKUP($A369,Questions!$A$3:$W$333,18,0)&amp;""</f>
        <v/>
      </c>
      <c r="D369" s="74" t="str">
        <f>VLOOKUP($A369,Questions!$A$3:$W$333,19,0)&amp;""</f>
        <v/>
      </c>
    </row>
    <row r="370" spans="1:5" ht="42.95" customHeight="1" x14ac:dyDescent="0.2">
      <c r="A370" s="74" t="s">
        <v>872</v>
      </c>
      <c r="B370" s="74" t="str">
        <f>VLOOKUP($A370,Questions!$A$3:$W$333,2,0)&amp;""</f>
        <v>Do you limit multiple LLM model plugins being called as part of a single input?*</v>
      </c>
      <c r="C370" s="74" t="str">
        <f>VLOOKUP($A370,Questions!$A$3:$W$333,18,0)&amp;""</f>
        <v/>
      </c>
      <c r="D370" s="74" t="str">
        <f>VLOOKUP($A370,Questions!$A$3:$W$333,19,0)&amp;""</f>
        <v/>
      </c>
    </row>
    <row r="371" spans="1:5" ht="42.95" customHeight="1" x14ac:dyDescent="0.2">
      <c r="A371" s="74" t="s">
        <v>874</v>
      </c>
      <c r="B371" s="74" t="str">
        <f>VLOOKUP($A371,Questions!$A$3:$W$333,2,0)&amp;""</f>
        <v>Do you limit your solution's LLM resource use per request, per step, and per action?</v>
      </c>
      <c r="C371" s="74" t="str">
        <f>VLOOKUP($A371,Questions!$A$3:$W$333,18,0)&amp;""</f>
        <v/>
      </c>
      <c r="D371" s="74" t="str">
        <f>VLOOKUP($A371,Questions!$A$3:$W$333,19,0)&amp;""</f>
        <v/>
      </c>
    </row>
    <row r="372" spans="1:5" ht="42.95" customHeight="1" x14ac:dyDescent="0.2">
      <c r="A372" s="74" t="s">
        <v>876</v>
      </c>
      <c r="B372" s="74" t="str">
        <f>VLOOKUP($A372,Questions!$A$3:$W$333,2,0)&amp;""</f>
        <v>Do you leverage LLM model tuning or other model validation mechanisms?</v>
      </c>
      <c r="C372" s="74" t="str">
        <f>VLOOKUP($A372,Questions!$A$3:$W$333,18,0)&amp;""</f>
        <v/>
      </c>
      <c r="D372" s="74" t="str">
        <f>VLOOKUP($A372,Questions!$A$3:$W$333,19,0)&amp;""</f>
        <v/>
      </c>
      <c r="E372" s="275" t="s">
        <v>1550</v>
      </c>
    </row>
    <row r="373" spans="1:5" x14ac:dyDescent="0.2">
      <c r="A373" s="276" t="s">
        <v>1546</v>
      </c>
    </row>
    <row r="374" spans="1:5" x14ac:dyDescent="0.2"/>
    <row r="375" spans="1:5" x14ac:dyDescent="0.2"/>
    <row r="376" spans="1:5" x14ac:dyDescent="0.2"/>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C262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W963"/>
  <sheetViews>
    <sheetView zoomScale="80" zoomScaleNormal="80" workbookViewId="0">
      <pane xSplit="2" ySplit="2" topLeftCell="C3" activePane="bottomRight" state="frozen"/>
      <selection pane="topRight" activeCell="C1" sqref="C1"/>
      <selection pane="bottomLeft" activeCell="A2" sqref="A2"/>
      <selection pane="bottomRight" activeCell="B12" sqref="B12"/>
    </sheetView>
  </sheetViews>
  <sheetFormatPr defaultColWidth="8.796875" defaultRowHeight="15.75" customHeight="1" x14ac:dyDescent="0.2"/>
  <cols>
    <col min="1" max="1" width="8.796875" style="8" customWidth="1"/>
    <col min="2" max="2" width="35.69921875" style="8" customWidth="1"/>
    <col min="3" max="3" width="6.19921875" style="8" customWidth="1"/>
    <col min="4" max="4" width="5.8984375" style="8" customWidth="1"/>
    <col min="5" max="5" width="6.69921875" style="8" customWidth="1"/>
    <col min="6" max="6" width="7.19921875" style="8" customWidth="1"/>
    <col min="7" max="7" width="7.296875" style="8" customWidth="1"/>
    <col min="8" max="9" width="7.5" style="8" customWidth="1"/>
    <col min="10" max="10" width="6.8984375" style="8" customWidth="1"/>
    <col min="11" max="11" width="15.3984375" style="8" customWidth="1"/>
    <col min="12" max="12" width="12.69921875" style="8" customWidth="1"/>
    <col min="13" max="13" width="8.796875" style="8" customWidth="1"/>
    <col min="14" max="19" width="18.19921875" style="8" customWidth="1"/>
    <col min="20" max="21" width="8.796875" style="8" customWidth="1"/>
    <col min="22" max="22" width="10.8984375" style="8" customWidth="1"/>
    <col min="23" max="23" width="11.19921875" style="8" customWidth="1"/>
    <col min="24" max="16384" width="8.796875" style="8"/>
  </cols>
  <sheetData>
    <row r="1" spans="1:23" ht="15.75" hidden="1" customHeight="1" x14ac:dyDescent="0.2">
      <c r="A1" s="277" t="s">
        <v>1554</v>
      </c>
    </row>
    <row r="2" spans="1:23" ht="30" x14ac:dyDescent="0.2">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6" t="s">
        <v>17</v>
      </c>
      <c r="S2" s="6" t="s">
        <v>935</v>
      </c>
      <c r="T2" s="7" t="s">
        <v>931</v>
      </c>
      <c r="U2" s="7" t="s">
        <v>18</v>
      </c>
      <c r="V2" s="7" t="s">
        <v>19</v>
      </c>
      <c r="W2" s="7" t="s">
        <v>20</v>
      </c>
    </row>
    <row r="3" spans="1:23" ht="14.25" x14ac:dyDescent="0.2">
      <c r="A3" s="249" t="s">
        <v>21</v>
      </c>
      <c r="B3" s="249" t="s">
        <v>1472</v>
      </c>
      <c r="C3" s="249">
        <v>1</v>
      </c>
      <c r="D3" s="249">
        <v>1</v>
      </c>
      <c r="E3" s="249">
        <v>1</v>
      </c>
      <c r="F3" s="249">
        <v>1</v>
      </c>
      <c r="G3" s="249">
        <v>1</v>
      </c>
      <c r="H3" s="249">
        <v>1</v>
      </c>
      <c r="I3" s="249">
        <v>1</v>
      </c>
      <c r="J3" s="249">
        <v>1</v>
      </c>
      <c r="K3" s="249" t="s">
        <v>22</v>
      </c>
      <c r="L3" s="249" t="s">
        <v>23</v>
      </c>
      <c r="M3" s="249">
        <v>0</v>
      </c>
      <c r="N3" s="249" t="s">
        <v>1038</v>
      </c>
      <c r="O3" s="249" t="s">
        <v>1038</v>
      </c>
      <c r="P3" s="249" t="s">
        <v>1038</v>
      </c>
      <c r="Q3" s="249" t="s">
        <v>1038</v>
      </c>
      <c r="R3" s="249" t="s">
        <v>1038</v>
      </c>
      <c r="S3" s="249" t="s">
        <v>1038</v>
      </c>
      <c r="T3" s="249" t="s">
        <v>1038</v>
      </c>
      <c r="U3" s="249" t="s">
        <v>1038</v>
      </c>
      <c r="V3" s="249" t="s">
        <v>1038</v>
      </c>
      <c r="W3" s="249">
        <f t="shared" ref="W3:W65" si="0">IF($V3="Critical Importance",20,IF($V3="Minor Importance",5,10))</f>
        <v>10</v>
      </c>
    </row>
    <row r="4" spans="1:23" ht="14.25" x14ac:dyDescent="0.2">
      <c r="A4" s="249" t="s">
        <v>24</v>
      </c>
      <c r="B4" s="249" t="s">
        <v>1290</v>
      </c>
      <c r="C4" s="249">
        <v>1</v>
      </c>
      <c r="D4" s="249">
        <v>1</v>
      </c>
      <c r="E4" s="249">
        <v>1</v>
      </c>
      <c r="F4" s="249">
        <v>1</v>
      </c>
      <c r="G4" s="249">
        <v>1</v>
      </c>
      <c r="H4" s="249">
        <v>1</v>
      </c>
      <c r="I4" s="249">
        <v>1</v>
      </c>
      <c r="J4" s="249">
        <v>1</v>
      </c>
      <c r="K4" s="249" t="s">
        <v>22</v>
      </c>
      <c r="L4" s="249" t="s">
        <v>23</v>
      </c>
      <c r="M4" s="249" t="s">
        <v>1046</v>
      </c>
      <c r="N4" s="249" t="s">
        <v>1038</v>
      </c>
      <c r="O4" s="249" t="s">
        <v>1038</v>
      </c>
      <c r="P4" s="249" t="s">
        <v>1038</v>
      </c>
      <c r="Q4" s="249" t="s">
        <v>1038</v>
      </c>
      <c r="R4" s="249" t="s">
        <v>1038</v>
      </c>
      <c r="S4" s="249" t="s">
        <v>1038</v>
      </c>
      <c r="T4" s="249" t="s">
        <v>1038</v>
      </c>
      <c r="U4" s="249" t="s">
        <v>1038</v>
      </c>
      <c r="V4" s="249" t="s">
        <v>1038</v>
      </c>
      <c r="W4" s="249">
        <f t="shared" si="0"/>
        <v>10</v>
      </c>
    </row>
    <row r="5" spans="1:23" ht="14.25" x14ac:dyDescent="0.2">
      <c r="A5" s="249" t="s">
        <v>25</v>
      </c>
      <c r="B5" s="249" t="s">
        <v>1291</v>
      </c>
      <c r="C5" s="249">
        <v>1</v>
      </c>
      <c r="D5" s="249">
        <v>1</v>
      </c>
      <c r="E5" s="249">
        <v>1</v>
      </c>
      <c r="F5" s="249">
        <v>1</v>
      </c>
      <c r="G5" s="249">
        <v>1</v>
      </c>
      <c r="H5" s="249">
        <v>1</v>
      </c>
      <c r="I5" s="249">
        <v>1</v>
      </c>
      <c r="J5" s="249">
        <v>1</v>
      </c>
      <c r="K5" s="249" t="s">
        <v>22</v>
      </c>
      <c r="L5" s="249" t="s">
        <v>23</v>
      </c>
      <c r="M5" s="249" t="s">
        <v>1046</v>
      </c>
      <c r="N5" s="249" t="s">
        <v>1038</v>
      </c>
      <c r="O5" s="249" t="s">
        <v>1038</v>
      </c>
      <c r="P5" s="249" t="s">
        <v>1038</v>
      </c>
      <c r="Q5" s="249" t="s">
        <v>1038</v>
      </c>
      <c r="R5" s="249" t="s">
        <v>1038</v>
      </c>
      <c r="S5" s="249" t="s">
        <v>1038</v>
      </c>
      <c r="T5" s="249" t="s">
        <v>1038</v>
      </c>
      <c r="U5" s="249" t="s">
        <v>1038</v>
      </c>
      <c r="V5" s="249" t="s">
        <v>1038</v>
      </c>
      <c r="W5" s="249">
        <f t="shared" si="0"/>
        <v>10</v>
      </c>
    </row>
    <row r="6" spans="1:23" ht="14.25" x14ac:dyDescent="0.2">
      <c r="A6" s="249" t="s">
        <v>26</v>
      </c>
      <c r="B6" s="249" t="s">
        <v>1473</v>
      </c>
      <c r="C6" s="249">
        <v>1</v>
      </c>
      <c r="D6" s="249">
        <v>1</v>
      </c>
      <c r="E6" s="249">
        <v>0</v>
      </c>
      <c r="F6" s="249">
        <v>0</v>
      </c>
      <c r="G6" s="249">
        <v>0</v>
      </c>
      <c r="H6" s="249">
        <v>0</v>
      </c>
      <c r="I6" s="249">
        <v>0</v>
      </c>
      <c r="J6" s="249">
        <v>0</v>
      </c>
      <c r="K6" s="249" t="s">
        <v>22</v>
      </c>
      <c r="L6" s="249" t="s">
        <v>23</v>
      </c>
      <c r="M6" s="249" t="s">
        <v>1046</v>
      </c>
      <c r="N6" s="249" t="s">
        <v>1038</v>
      </c>
      <c r="O6" s="249" t="s">
        <v>1038</v>
      </c>
      <c r="P6" s="249" t="s">
        <v>1038</v>
      </c>
      <c r="Q6" s="249" t="s">
        <v>1038</v>
      </c>
      <c r="R6" s="249" t="s">
        <v>1038</v>
      </c>
      <c r="S6" s="249" t="s">
        <v>1038</v>
      </c>
      <c r="T6" s="249" t="s">
        <v>1038</v>
      </c>
      <c r="U6" s="249" t="s">
        <v>1038</v>
      </c>
      <c r="V6" s="249" t="s">
        <v>1038</v>
      </c>
      <c r="W6" s="249">
        <f t="shared" si="0"/>
        <v>10</v>
      </c>
    </row>
    <row r="7" spans="1:23" ht="14.25" x14ac:dyDescent="0.2">
      <c r="A7" s="249" t="s">
        <v>27</v>
      </c>
      <c r="B7" s="249" t="s">
        <v>1474</v>
      </c>
      <c r="C7" s="249">
        <v>1</v>
      </c>
      <c r="D7" s="249">
        <v>1</v>
      </c>
      <c r="E7" s="249">
        <v>0</v>
      </c>
      <c r="F7" s="249">
        <v>0</v>
      </c>
      <c r="G7" s="249">
        <v>0</v>
      </c>
      <c r="H7" s="249">
        <v>0</v>
      </c>
      <c r="I7" s="249">
        <v>0</v>
      </c>
      <c r="J7" s="249">
        <v>0</v>
      </c>
      <c r="K7" s="249" t="s">
        <v>22</v>
      </c>
      <c r="L7" s="249" t="s">
        <v>23</v>
      </c>
      <c r="M7" s="249" t="s">
        <v>1046</v>
      </c>
      <c r="N7" s="249" t="s">
        <v>1038</v>
      </c>
      <c r="O7" s="249" t="s">
        <v>1038</v>
      </c>
      <c r="P7" s="249" t="s">
        <v>1038</v>
      </c>
      <c r="Q7" s="249" t="s">
        <v>1038</v>
      </c>
      <c r="R7" s="249" t="s">
        <v>1038</v>
      </c>
      <c r="S7" s="249" t="s">
        <v>1038</v>
      </c>
      <c r="T7" s="249" t="s">
        <v>1038</v>
      </c>
      <c r="U7" s="249" t="s">
        <v>1038</v>
      </c>
      <c r="V7" s="249" t="s">
        <v>1038</v>
      </c>
      <c r="W7" s="249">
        <f t="shared" si="0"/>
        <v>10</v>
      </c>
    </row>
    <row r="8" spans="1:23" ht="14.25" x14ac:dyDescent="0.2">
      <c r="A8" s="249" t="s">
        <v>28</v>
      </c>
      <c r="B8" s="249" t="s">
        <v>1475</v>
      </c>
      <c r="C8" s="249">
        <v>1</v>
      </c>
      <c r="D8" s="249">
        <v>1</v>
      </c>
      <c r="E8" s="249">
        <v>0</v>
      </c>
      <c r="F8" s="249">
        <v>0</v>
      </c>
      <c r="G8" s="249">
        <v>0</v>
      </c>
      <c r="H8" s="249">
        <v>0</v>
      </c>
      <c r="I8" s="249">
        <v>0</v>
      </c>
      <c r="J8" s="249">
        <v>0</v>
      </c>
      <c r="K8" s="249" t="s">
        <v>22</v>
      </c>
      <c r="L8" s="249" t="s">
        <v>23</v>
      </c>
      <c r="M8" s="249" t="s">
        <v>1046</v>
      </c>
      <c r="N8" s="249" t="s">
        <v>1038</v>
      </c>
      <c r="O8" s="249" t="s">
        <v>1038</v>
      </c>
      <c r="P8" s="249" t="s">
        <v>1038</v>
      </c>
      <c r="Q8" s="249" t="s">
        <v>1038</v>
      </c>
      <c r="R8" s="249" t="s">
        <v>1038</v>
      </c>
      <c r="S8" s="249" t="s">
        <v>1038</v>
      </c>
      <c r="T8" s="249" t="s">
        <v>1038</v>
      </c>
      <c r="U8" s="249" t="s">
        <v>1038</v>
      </c>
      <c r="V8" s="249" t="s">
        <v>1038</v>
      </c>
      <c r="W8" s="249">
        <f t="shared" si="0"/>
        <v>10</v>
      </c>
    </row>
    <row r="9" spans="1:23" ht="14.25" x14ac:dyDescent="0.2">
      <c r="A9" s="249" t="s">
        <v>29</v>
      </c>
      <c r="B9" s="249" t="s">
        <v>1476</v>
      </c>
      <c r="C9" s="249">
        <v>1</v>
      </c>
      <c r="D9" s="249">
        <v>1</v>
      </c>
      <c r="E9" s="249">
        <v>0</v>
      </c>
      <c r="F9" s="249">
        <v>0</v>
      </c>
      <c r="G9" s="249">
        <v>0</v>
      </c>
      <c r="H9" s="249">
        <v>0</v>
      </c>
      <c r="I9" s="249">
        <v>0</v>
      </c>
      <c r="J9" s="249">
        <v>0</v>
      </c>
      <c r="K9" s="249" t="s">
        <v>22</v>
      </c>
      <c r="L9" s="249" t="s">
        <v>23</v>
      </c>
      <c r="M9" s="249" t="s">
        <v>1046</v>
      </c>
      <c r="N9" s="249" t="s">
        <v>1038</v>
      </c>
      <c r="O9" s="249" t="s">
        <v>1038</v>
      </c>
      <c r="P9" s="249" t="s">
        <v>1038</v>
      </c>
      <c r="Q9" s="249" t="s">
        <v>1038</v>
      </c>
      <c r="R9" s="249" t="s">
        <v>1038</v>
      </c>
      <c r="S9" s="249" t="s">
        <v>1038</v>
      </c>
      <c r="T9" s="249" t="s">
        <v>1038</v>
      </c>
      <c r="U9" s="249" t="s">
        <v>1038</v>
      </c>
      <c r="V9" s="249" t="s">
        <v>1038</v>
      </c>
      <c r="W9" s="249">
        <f t="shared" si="0"/>
        <v>10</v>
      </c>
    </row>
    <row r="10" spans="1:23" ht="14.25" x14ac:dyDescent="0.2">
      <c r="A10" s="249" t="s">
        <v>30</v>
      </c>
      <c r="B10" s="249" t="s">
        <v>31</v>
      </c>
      <c r="C10" s="249">
        <v>1</v>
      </c>
      <c r="D10" s="249">
        <v>1</v>
      </c>
      <c r="E10" s="249">
        <v>1</v>
      </c>
      <c r="F10" s="249">
        <v>1</v>
      </c>
      <c r="G10" s="249">
        <v>1</v>
      </c>
      <c r="H10" s="249">
        <v>1</v>
      </c>
      <c r="I10" s="249">
        <v>1</v>
      </c>
      <c r="J10" s="249">
        <v>1</v>
      </c>
      <c r="K10" s="249" t="s">
        <v>22</v>
      </c>
      <c r="L10" s="249" t="s">
        <v>23</v>
      </c>
      <c r="M10" s="249" t="s">
        <v>1038</v>
      </c>
      <c r="N10" s="249" t="s">
        <v>1038</v>
      </c>
      <c r="O10" s="249" t="s">
        <v>1038</v>
      </c>
      <c r="P10" s="249" t="s">
        <v>1038</v>
      </c>
      <c r="Q10" s="249" t="s">
        <v>1038</v>
      </c>
      <c r="R10" s="249" t="s">
        <v>1038</v>
      </c>
      <c r="S10" s="249" t="s">
        <v>1038</v>
      </c>
      <c r="T10" s="249" t="s">
        <v>1038</v>
      </c>
      <c r="U10" s="249" t="s">
        <v>1038</v>
      </c>
      <c r="V10" s="249" t="s">
        <v>1038</v>
      </c>
      <c r="W10" s="249">
        <f t="shared" si="0"/>
        <v>10</v>
      </c>
    </row>
    <row r="11" spans="1:23" ht="57" x14ac:dyDescent="0.2">
      <c r="A11" s="249" t="s">
        <v>32</v>
      </c>
      <c r="B11" s="249" t="s">
        <v>33</v>
      </c>
      <c r="C11" s="249">
        <v>1</v>
      </c>
      <c r="D11" s="249">
        <v>0</v>
      </c>
      <c r="E11" s="249">
        <v>0</v>
      </c>
      <c r="F11" s="249">
        <v>0</v>
      </c>
      <c r="G11" s="249">
        <v>0</v>
      </c>
      <c r="H11" s="249">
        <v>0</v>
      </c>
      <c r="I11" s="249">
        <v>0</v>
      </c>
      <c r="J11" s="249">
        <v>1</v>
      </c>
      <c r="K11" s="249" t="s">
        <v>22</v>
      </c>
      <c r="L11" s="249" t="s">
        <v>23</v>
      </c>
      <c r="M11" s="249" t="s">
        <v>1046</v>
      </c>
      <c r="N11" s="249" t="s">
        <v>1038</v>
      </c>
      <c r="O11" s="249" t="s">
        <v>1038</v>
      </c>
      <c r="P11" s="249" t="s">
        <v>1038</v>
      </c>
      <c r="Q11" s="249" t="s">
        <v>1038</v>
      </c>
      <c r="R11" s="249" t="s">
        <v>1303</v>
      </c>
      <c r="S11" s="249" t="s">
        <v>34</v>
      </c>
      <c r="T11" s="249" t="s">
        <v>1038</v>
      </c>
      <c r="U11" s="249" t="s">
        <v>1038</v>
      </c>
      <c r="V11" s="249" t="s">
        <v>1038</v>
      </c>
      <c r="W11" s="249">
        <f t="shared" si="0"/>
        <v>10</v>
      </c>
    </row>
    <row r="12" spans="1:23" ht="242.25" x14ac:dyDescent="0.2">
      <c r="A12" s="249" t="s">
        <v>35</v>
      </c>
      <c r="B12" s="249" t="s">
        <v>1124</v>
      </c>
      <c r="C12" s="249">
        <v>1</v>
      </c>
      <c r="D12" s="249">
        <v>0</v>
      </c>
      <c r="E12" s="249">
        <v>0</v>
      </c>
      <c r="F12" s="249">
        <v>0</v>
      </c>
      <c r="G12" s="249">
        <v>0</v>
      </c>
      <c r="H12" s="249">
        <v>0</v>
      </c>
      <c r="I12" s="249">
        <v>0</v>
      </c>
      <c r="J12" s="249">
        <v>1</v>
      </c>
      <c r="K12" s="249"/>
      <c r="L12" s="249" t="s">
        <v>38</v>
      </c>
      <c r="M12" s="249" t="s">
        <v>1046</v>
      </c>
      <c r="N12" s="249" t="s">
        <v>1038</v>
      </c>
      <c r="O12" s="249" t="s">
        <v>1038</v>
      </c>
      <c r="P12" s="249" t="s">
        <v>1125</v>
      </c>
      <c r="Q12" s="249" t="s">
        <v>1126</v>
      </c>
      <c r="R12" s="249" t="s">
        <v>1304</v>
      </c>
      <c r="S12" s="249" t="s">
        <v>1305</v>
      </c>
      <c r="T12" s="249" t="s">
        <v>40</v>
      </c>
      <c r="U12" s="249" t="s">
        <v>1046</v>
      </c>
      <c r="V12" s="249" t="s">
        <v>46</v>
      </c>
      <c r="W12" s="249">
        <f t="shared" si="0"/>
        <v>20</v>
      </c>
    </row>
    <row r="13" spans="1:23" ht="114" x14ac:dyDescent="0.2">
      <c r="A13" s="249" t="s">
        <v>42</v>
      </c>
      <c r="B13" s="249" t="s">
        <v>36</v>
      </c>
      <c r="C13" s="249">
        <v>1</v>
      </c>
      <c r="D13" s="249">
        <v>0</v>
      </c>
      <c r="E13" s="249">
        <v>0</v>
      </c>
      <c r="F13" s="249">
        <v>0</v>
      </c>
      <c r="G13" s="249">
        <v>0</v>
      </c>
      <c r="H13" s="249">
        <v>0</v>
      </c>
      <c r="I13" s="249">
        <v>0</v>
      </c>
      <c r="J13" s="249">
        <v>1</v>
      </c>
      <c r="K13" s="249" t="s">
        <v>37</v>
      </c>
      <c r="L13" s="249" t="s">
        <v>38</v>
      </c>
      <c r="M13" s="249" t="s">
        <v>1046</v>
      </c>
      <c r="N13" s="249" t="s">
        <v>1038</v>
      </c>
      <c r="O13" s="249" t="s">
        <v>39</v>
      </c>
      <c r="P13" s="249" t="s">
        <v>1038</v>
      </c>
      <c r="Q13" s="249" t="s">
        <v>1038</v>
      </c>
      <c r="R13" s="249" t="s">
        <v>1502</v>
      </c>
      <c r="S13" s="249" t="s">
        <v>1306</v>
      </c>
      <c r="T13" s="249" t="s">
        <v>40</v>
      </c>
      <c r="U13" s="249" t="s">
        <v>1046</v>
      </c>
      <c r="V13" s="249" t="s">
        <v>41</v>
      </c>
      <c r="W13" s="249">
        <f t="shared" si="0"/>
        <v>5</v>
      </c>
    </row>
    <row r="14" spans="1:23" ht="171" x14ac:dyDescent="0.2">
      <c r="A14" s="249" t="s">
        <v>44</v>
      </c>
      <c r="B14" s="249" t="s">
        <v>1236</v>
      </c>
      <c r="C14" s="249">
        <v>1</v>
      </c>
      <c r="D14" s="249">
        <v>0</v>
      </c>
      <c r="E14" s="249">
        <v>0</v>
      </c>
      <c r="F14" s="249">
        <v>0</v>
      </c>
      <c r="G14" s="249">
        <v>0</v>
      </c>
      <c r="H14" s="249">
        <v>0</v>
      </c>
      <c r="I14" s="249">
        <v>0</v>
      </c>
      <c r="J14" s="249">
        <v>1</v>
      </c>
      <c r="K14" s="249"/>
      <c r="L14" s="249" t="s">
        <v>38</v>
      </c>
      <c r="M14" s="249" t="s">
        <v>1046</v>
      </c>
      <c r="N14" s="249" t="s">
        <v>1038</v>
      </c>
      <c r="O14" s="249" t="s">
        <v>1038</v>
      </c>
      <c r="P14" s="249" t="s">
        <v>43</v>
      </c>
      <c r="Q14" s="249" t="s">
        <v>1038</v>
      </c>
      <c r="R14" s="249" t="s">
        <v>1307</v>
      </c>
      <c r="S14" s="249" t="s">
        <v>1308</v>
      </c>
      <c r="T14" s="249" t="s">
        <v>40</v>
      </c>
      <c r="U14" s="249" t="s">
        <v>1046</v>
      </c>
      <c r="V14" s="249" t="s">
        <v>41</v>
      </c>
      <c r="W14" s="249">
        <f t="shared" si="0"/>
        <v>5</v>
      </c>
    </row>
    <row r="15" spans="1:23" ht="228" x14ac:dyDescent="0.2">
      <c r="A15" s="249" t="s">
        <v>45</v>
      </c>
      <c r="B15" s="249" t="s">
        <v>1127</v>
      </c>
      <c r="C15" s="249">
        <v>1</v>
      </c>
      <c r="D15" s="249">
        <v>0</v>
      </c>
      <c r="E15" s="249">
        <v>0</v>
      </c>
      <c r="F15" s="249">
        <v>0</v>
      </c>
      <c r="G15" s="249">
        <v>0</v>
      </c>
      <c r="H15" s="249">
        <v>0</v>
      </c>
      <c r="I15" s="249">
        <v>0</v>
      </c>
      <c r="J15" s="249">
        <v>1</v>
      </c>
      <c r="K15" s="249" t="s">
        <v>37</v>
      </c>
      <c r="L15" s="249" t="s">
        <v>38</v>
      </c>
      <c r="M15" s="249" t="s">
        <v>1046</v>
      </c>
      <c r="N15" s="249" t="s">
        <v>1038</v>
      </c>
      <c r="O15" s="249" t="s">
        <v>1038</v>
      </c>
      <c r="P15" s="249" t="s">
        <v>1128</v>
      </c>
      <c r="Q15" s="249" t="s">
        <v>1129</v>
      </c>
      <c r="R15" s="249" t="s">
        <v>1501</v>
      </c>
      <c r="S15" s="249" t="s">
        <v>1477</v>
      </c>
      <c r="T15" s="249" t="s">
        <v>40</v>
      </c>
      <c r="U15" s="249" t="s">
        <v>1046</v>
      </c>
      <c r="V15" s="249" t="s">
        <v>41</v>
      </c>
      <c r="W15" s="249">
        <f t="shared" si="0"/>
        <v>5</v>
      </c>
    </row>
    <row r="16" spans="1:23" ht="199.5" x14ac:dyDescent="0.2">
      <c r="A16" s="249" t="s">
        <v>47</v>
      </c>
      <c r="B16" s="249" t="s">
        <v>1130</v>
      </c>
      <c r="C16" s="249">
        <v>1</v>
      </c>
      <c r="D16" s="249">
        <v>0</v>
      </c>
      <c r="E16" s="249">
        <v>0</v>
      </c>
      <c r="F16" s="249">
        <v>0</v>
      </c>
      <c r="G16" s="249">
        <v>0</v>
      </c>
      <c r="H16" s="249">
        <v>0</v>
      </c>
      <c r="I16" s="249">
        <v>0</v>
      </c>
      <c r="J16" s="249">
        <v>0</v>
      </c>
      <c r="K16" s="249" t="s">
        <v>37</v>
      </c>
      <c r="L16" s="249" t="s">
        <v>38</v>
      </c>
      <c r="M16" s="249">
        <v>0</v>
      </c>
      <c r="N16" s="249"/>
      <c r="O16" s="249" t="s">
        <v>1237</v>
      </c>
      <c r="P16" s="249"/>
      <c r="Q16" s="249"/>
      <c r="R16" s="249" t="s">
        <v>1309</v>
      </c>
      <c r="S16" s="249" t="s">
        <v>1310</v>
      </c>
      <c r="T16" s="249"/>
      <c r="U16" s="249">
        <v>0</v>
      </c>
      <c r="V16" s="249" t="s">
        <v>41</v>
      </c>
      <c r="W16" s="249">
        <f t="shared" si="0"/>
        <v>5</v>
      </c>
    </row>
    <row r="17" spans="1:23" ht="42.75" x14ac:dyDescent="0.2">
      <c r="A17" s="249" t="s">
        <v>48</v>
      </c>
      <c r="B17" s="349" t="s">
        <v>1622</v>
      </c>
      <c r="C17" s="249">
        <v>1</v>
      </c>
      <c r="D17" s="249">
        <v>0</v>
      </c>
      <c r="E17" s="249">
        <v>1</v>
      </c>
      <c r="F17" s="249">
        <v>1</v>
      </c>
      <c r="G17" s="249">
        <v>0</v>
      </c>
      <c r="H17" s="249">
        <v>0</v>
      </c>
      <c r="I17" s="249">
        <v>0</v>
      </c>
      <c r="J17" s="249">
        <v>0</v>
      </c>
      <c r="K17" s="249" t="s">
        <v>22</v>
      </c>
      <c r="L17" s="249" t="s">
        <v>23</v>
      </c>
      <c r="M17" s="249" t="s">
        <v>1038</v>
      </c>
      <c r="N17" s="249" t="s">
        <v>1038</v>
      </c>
      <c r="O17" s="249" t="s">
        <v>1005</v>
      </c>
      <c r="P17" s="249" t="s">
        <v>49</v>
      </c>
      <c r="Q17" s="249" t="s">
        <v>50</v>
      </c>
      <c r="R17" s="249" t="s">
        <v>1038</v>
      </c>
      <c r="S17" s="249" t="s">
        <v>1038</v>
      </c>
      <c r="T17" s="249" t="s">
        <v>1038</v>
      </c>
      <c r="U17" s="249" t="s">
        <v>1038</v>
      </c>
      <c r="V17" s="249" t="s">
        <v>1038</v>
      </c>
      <c r="W17" s="249">
        <f t="shared" si="0"/>
        <v>10</v>
      </c>
    </row>
    <row r="18" spans="1:23" ht="71.25" x14ac:dyDescent="0.2">
      <c r="A18" s="249" t="s">
        <v>51</v>
      </c>
      <c r="B18" s="249" t="s">
        <v>1503</v>
      </c>
      <c r="C18" s="249">
        <v>1</v>
      </c>
      <c r="D18" s="249">
        <v>0</v>
      </c>
      <c r="E18" s="249">
        <v>0</v>
      </c>
      <c r="F18" s="249">
        <v>0</v>
      </c>
      <c r="G18" s="249">
        <v>1</v>
      </c>
      <c r="H18" s="249">
        <v>0</v>
      </c>
      <c r="I18" s="249">
        <v>0</v>
      </c>
      <c r="J18" s="249">
        <v>0</v>
      </c>
      <c r="K18" s="249" t="s">
        <v>22</v>
      </c>
      <c r="L18" s="249" t="s">
        <v>23</v>
      </c>
      <c r="M18" s="249" t="s">
        <v>1038</v>
      </c>
      <c r="N18" s="249" t="s">
        <v>1038</v>
      </c>
      <c r="O18" s="249" t="s">
        <v>1492</v>
      </c>
      <c r="P18" s="249" t="s">
        <v>52</v>
      </c>
      <c r="Q18" s="249" t="s">
        <v>53</v>
      </c>
      <c r="R18" s="249" t="s">
        <v>1038</v>
      </c>
      <c r="S18" s="249" t="s">
        <v>1038</v>
      </c>
      <c r="T18" s="249" t="s">
        <v>1038</v>
      </c>
      <c r="U18" s="249" t="s">
        <v>1038</v>
      </c>
      <c r="V18" s="249" t="s">
        <v>1038</v>
      </c>
      <c r="W18" s="249">
        <f t="shared" si="0"/>
        <v>10</v>
      </c>
    </row>
    <row r="19" spans="1:23" ht="42.75" x14ac:dyDescent="0.2">
      <c r="A19" s="249" t="s">
        <v>54</v>
      </c>
      <c r="B19" s="249" t="s">
        <v>55</v>
      </c>
      <c r="C19" s="249">
        <v>1</v>
      </c>
      <c r="D19" s="249">
        <v>0</v>
      </c>
      <c r="E19" s="249">
        <v>0</v>
      </c>
      <c r="F19" s="249">
        <v>0</v>
      </c>
      <c r="G19" s="249">
        <v>0</v>
      </c>
      <c r="H19" s="249">
        <v>1</v>
      </c>
      <c r="I19" s="249">
        <v>0</v>
      </c>
      <c r="J19" s="249">
        <v>0</v>
      </c>
      <c r="K19" s="249" t="s">
        <v>22</v>
      </c>
      <c r="L19" s="249" t="s">
        <v>23</v>
      </c>
      <c r="M19" s="249" t="s">
        <v>1038</v>
      </c>
      <c r="N19" s="249" t="s">
        <v>1038</v>
      </c>
      <c r="O19" s="249" t="s">
        <v>1038</v>
      </c>
      <c r="P19" s="249" t="s">
        <v>56</v>
      </c>
      <c r="Q19" s="249" t="s">
        <v>57</v>
      </c>
      <c r="R19" s="249" t="s">
        <v>1038</v>
      </c>
      <c r="S19" s="249" t="s">
        <v>1038</v>
      </c>
      <c r="T19" s="249" t="s">
        <v>1038</v>
      </c>
      <c r="U19" s="249" t="s">
        <v>1038</v>
      </c>
      <c r="V19" s="249" t="s">
        <v>1038</v>
      </c>
      <c r="W19" s="249">
        <f t="shared" si="0"/>
        <v>10</v>
      </c>
    </row>
    <row r="20" spans="1:23" ht="42.75" x14ac:dyDescent="0.2">
      <c r="A20" s="249" t="s">
        <v>58</v>
      </c>
      <c r="B20" s="249" t="s">
        <v>1238</v>
      </c>
      <c r="C20" s="249">
        <v>1</v>
      </c>
      <c r="D20" s="249">
        <v>0</v>
      </c>
      <c r="E20" s="249">
        <v>0</v>
      </c>
      <c r="F20" s="249">
        <v>0</v>
      </c>
      <c r="G20" s="249">
        <v>0</v>
      </c>
      <c r="H20" s="249">
        <v>0</v>
      </c>
      <c r="I20" s="249">
        <v>1</v>
      </c>
      <c r="J20" s="249">
        <v>1</v>
      </c>
      <c r="K20" s="249" t="s">
        <v>22</v>
      </c>
      <c r="L20" s="249" t="s">
        <v>23</v>
      </c>
      <c r="M20" s="249" t="s">
        <v>1038</v>
      </c>
      <c r="N20" s="249" t="s">
        <v>1038</v>
      </c>
      <c r="O20" s="249" t="s">
        <v>1038</v>
      </c>
      <c r="P20" s="249" t="s">
        <v>59</v>
      </c>
      <c r="Q20" s="249" t="s">
        <v>60</v>
      </c>
      <c r="R20" s="249" t="s">
        <v>1038</v>
      </c>
      <c r="S20" s="249" t="s">
        <v>1038</v>
      </c>
      <c r="T20" s="249" t="s">
        <v>1038</v>
      </c>
      <c r="U20" s="249" t="s">
        <v>1038</v>
      </c>
      <c r="V20" s="249" t="s">
        <v>1038</v>
      </c>
      <c r="W20" s="249">
        <f t="shared" si="0"/>
        <v>10</v>
      </c>
    </row>
    <row r="21" spans="1:23" ht="71.25" x14ac:dyDescent="0.2">
      <c r="A21" s="249" t="s">
        <v>61</v>
      </c>
      <c r="B21" s="249" t="s">
        <v>1239</v>
      </c>
      <c r="C21" s="249">
        <v>1</v>
      </c>
      <c r="D21" s="249">
        <v>0</v>
      </c>
      <c r="E21" s="249">
        <v>0</v>
      </c>
      <c r="F21" s="249">
        <v>0</v>
      </c>
      <c r="G21" s="249">
        <v>0</v>
      </c>
      <c r="H21" s="249">
        <v>1</v>
      </c>
      <c r="I21" s="249">
        <v>0</v>
      </c>
      <c r="J21" s="249">
        <v>1</v>
      </c>
      <c r="K21" s="249" t="s">
        <v>22</v>
      </c>
      <c r="L21" s="249" t="s">
        <v>23</v>
      </c>
      <c r="M21" s="249" t="s">
        <v>1046</v>
      </c>
      <c r="N21" s="249" t="s">
        <v>1038</v>
      </c>
      <c r="O21" s="249" t="s">
        <v>1240</v>
      </c>
      <c r="P21" s="249" t="s">
        <v>62</v>
      </c>
      <c r="Q21" s="249" t="s">
        <v>63</v>
      </c>
      <c r="R21" s="249"/>
      <c r="S21" s="249"/>
      <c r="T21" s="249" t="s">
        <v>1038</v>
      </c>
      <c r="U21" s="249"/>
      <c r="V21" s="249"/>
      <c r="W21" s="249">
        <f t="shared" si="0"/>
        <v>10</v>
      </c>
    </row>
    <row r="22" spans="1:23" ht="57" x14ac:dyDescent="0.2">
      <c r="A22" s="249" t="s">
        <v>64</v>
      </c>
      <c r="B22" s="249" t="s">
        <v>1504</v>
      </c>
      <c r="C22" s="249">
        <v>1</v>
      </c>
      <c r="D22" s="249">
        <v>0</v>
      </c>
      <c r="E22" s="249">
        <v>0</v>
      </c>
      <c r="F22" s="249">
        <v>0</v>
      </c>
      <c r="G22" s="249">
        <v>0</v>
      </c>
      <c r="H22" s="249">
        <v>1</v>
      </c>
      <c r="I22" s="249">
        <v>0</v>
      </c>
      <c r="J22" s="249">
        <v>1</v>
      </c>
      <c r="K22" s="249" t="s">
        <v>22</v>
      </c>
      <c r="L22" s="249" t="s">
        <v>23</v>
      </c>
      <c r="M22" s="249" t="s">
        <v>1046</v>
      </c>
      <c r="N22" s="249" t="s">
        <v>1038</v>
      </c>
      <c r="O22" s="249" t="s">
        <v>1241</v>
      </c>
      <c r="P22" s="249" t="s">
        <v>65</v>
      </c>
      <c r="Q22" s="249" t="s">
        <v>66</v>
      </c>
      <c r="R22" s="249"/>
      <c r="S22" s="249"/>
      <c r="T22" s="249" t="s">
        <v>1038</v>
      </c>
      <c r="U22" s="249"/>
      <c r="V22" s="249"/>
      <c r="W22" s="249">
        <f t="shared" si="0"/>
        <v>10</v>
      </c>
    </row>
    <row r="23" spans="1:23" ht="93.75" customHeight="1" x14ac:dyDescent="0.2">
      <c r="A23" s="249" t="s">
        <v>67</v>
      </c>
      <c r="B23" s="249" t="s">
        <v>1242</v>
      </c>
      <c r="C23" s="249">
        <v>1</v>
      </c>
      <c r="D23" s="249">
        <v>0</v>
      </c>
      <c r="E23" s="249">
        <v>0</v>
      </c>
      <c r="F23" s="249">
        <v>0</v>
      </c>
      <c r="G23" s="249">
        <v>0</v>
      </c>
      <c r="H23" s="249">
        <v>1</v>
      </c>
      <c r="I23" s="249">
        <v>0</v>
      </c>
      <c r="J23" s="249">
        <v>0</v>
      </c>
      <c r="K23" s="249" t="s">
        <v>22</v>
      </c>
      <c r="L23" s="249" t="s">
        <v>23</v>
      </c>
      <c r="M23" s="249" t="s">
        <v>1038</v>
      </c>
      <c r="N23" s="249" t="s">
        <v>1038</v>
      </c>
      <c r="O23" s="249" t="s">
        <v>1038</v>
      </c>
      <c r="P23" s="251" t="s">
        <v>68</v>
      </c>
      <c r="Q23" s="251" t="s">
        <v>69</v>
      </c>
      <c r="R23" s="249" t="s">
        <v>1038</v>
      </c>
      <c r="S23" s="249" t="s">
        <v>1038</v>
      </c>
      <c r="T23" s="249" t="s">
        <v>1038</v>
      </c>
      <c r="U23" s="249" t="s">
        <v>1038</v>
      </c>
      <c r="V23" s="249" t="s">
        <v>1038</v>
      </c>
      <c r="W23" s="249">
        <f t="shared" si="0"/>
        <v>10</v>
      </c>
    </row>
    <row r="24" spans="1:23" ht="81.75" customHeight="1" x14ac:dyDescent="0.2">
      <c r="A24" s="249" t="s">
        <v>1031</v>
      </c>
      <c r="B24" s="249" t="s">
        <v>1562</v>
      </c>
      <c r="C24" s="249">
        <v>1</v>
      </c>
      <c r="D24" s="249">
        <v>0</v>
      </c>
      <c r="E24" s="249">
        <v>0</v>
      </c>
      <c r="F24" s="249">
        <v>0</v>
      </c>
      <c r="G24" s="249">
        <v>0</v>
      </c>
      <c r="H24" s="249">
        <v>0</v>
      </c>
      <c r="I24" s="249">
        <v>0</v>
      </c>
      <c r="J24" s="249">
        <v>1</v>
      </c>
      <c r="K24" s="249" t="s">
        <v>22</v>
      </c>
      <c r="L24" s="249" t="s">
        <v>38</v>
      </c>
      <c r="M24" s="249"/>
      <c r="N24" s="249"/>
      <c r="O24" s="252" t="s">
        <v>1032</v>
      </c>
      <c r="P24" s="253" t="s">
        <v>1033</v>
      </c>
      <c r="Q24" s="253" t="s">
        <v>1034</v>
      </c>
      <c r="R24" s="254"/>
      <c r="S24" s="249"/>
      <c r="T24" s="249"/>
      <c r="U24" s="249"/>
      <c r="V24" s="249"/>
      <c r="W24" s="249">
        <f t="shared" si="0"/>
        <v>10</v>
      </c>
    </row>
    <row r="25" spans="1:23" ht="42.75" x14ac:dyDescent="0.2">
      <c r="A25" s="249" t="s">
        <v>70</v>
      </c>
      <c r="B25" s="249" t="s">
        <v>1505</v>
      </c>
      <c r="C25" s="249">
        <v>0</v>
      </c>
      <c r="D25" s="249">
        <v>1</v>
      </c>
      <c r="E25" s="249">
        <v>0</v>
      </c>
      <c r="F25" s="249">
        <v>0</v>
      </c>
      <c r="G25" s="249">
        <v>0</v>
      </c>
      <c r="H25" s="249">
        <v>0</v>
      </c>
      <c r="I25" s="249">
        <v>0</v>
      </c>
      <c r="J25" s="249">
        <v>1</v>
      </c>
      <c r="K25" s="249"/>
      <c r="L25" s="249" t="s">
        <v>131</v>
      </c>
      <c r="M25" s="249" t="s">
        <v>1038</v>
      </c>
      <c r="N25" s="249" t="s">
        <v>1038</v>
      </c>
      <c r="O25" s="249" t="s">
        <v>1038</v>
      </c>
      <c r="P25" s="255" t="s">
        <v>1038</v>
      </c>
      <c r="Q25" s="255" t="s">
        <v>1038</v>
      </c>
      <c r="R25" s="249" t="s">
        <v>1038</v>
      </c>
      <c r="S25" s="249" t="s">
        <v>1038</v>
      </c>
      <c r="T25" s="249" t="s">
        <v>40</v>
      </c>
      <c r="U25" s="249" t="s">
        <v>1038</v>
      </c>
      <c r="V25" s="249" t="s">
        <v>46</v>
      </c>
      <c r="W25" s="249">
        <f t="shared" si="0"/>
        <v>20</v>
      </c>
    </row>
    <row r="26" spans="1:23" ht="42.75" x14ac:dyDescent="0.2">
      <c r="A26" s="249" t="s">
        <v>76</v>
      </c>
      <c r="B26" s="249" t="s">
        <v>1131</v>
      </c>
      <c r="C26" s="249">
        <v>0</v>
      </c>
      <c r="D26" s="249">
        <v>1</v>
      </c>
      <c r="E26" s="249">
        <v>0</v>
      </c>
      <c r="F26" s="249">
        <v>0</v>
      </c>
      <c r="G26" s="249">
        <v>0</v>
      </c>
      <c r="H26" s="249">
        <v>0</v>
      </c>
      <c r="I26" s="249">
        <v>0</v>
      </c>
      <c r="J26" s="249">
        <v>1</v>
      </c>
      <c r="K26" s="249"/>
      <c r="L26" s="249" t="s">
        <v>131</v>
      </c>
      <c r="M26" s="249" t="s">
        <v>1038</v>
      </c>
      <c r="N26" s="249" t="s">
        <v>1038</v>
      </c>
      <c r="O26" s="249" t="s">
        <v>1038</v>
      </c>
      <c r="P26" s="249" t="s">
        <v>1038</v>
      </c>
      <c r="Q26" s="249" t="s">
        <v>1038</v>
      </c>
      <c r="R26" s="249" t="s">
        <v>1038</v>
      </c>
      <c r="S26" s="249" t="s">
        <v>1038</v>
      </c>
      <c r="T26" s="249" t="s">
        <v>40</v>
      </c>
      <c r="U26" s="249" t="s">
        <v>1038</v>
      </c>
      <c r="V26" s="249" t="s">
        <v>46</v>
      </c>
      <c r="W26" s="249">
        <f t="shared" si="0"/>
        <v>20</v>
      </c>
    </row>
    <row r="27" spans="1:23" ht="128.25" x14ac:dyDescent="0.2">
      <c r="A27" s="249" t="s">
        <v>77</v>
      </c>
      <c r="B27" s="249" t="s">
        <v>71</v>
      </c>
      <c r="C27" s="249">
        <v>0</v>
      </c>
      <c r="D27" s="249">
        <v>1</v>
      </c>
      <c r="E27" s="249">
        <v>0</v>
      </c>
      <c r="F27" s="249">
        <v>0</v>
      </c>
      <c r="G27" s="249">
        <v>0</v>
      </c>
      <c r="H27" s="249">
        <v>0</v>
      </c>
      <c r="I27" s="249">
        <v>0</v>
      </c>
      <c r="J27" s="249">
        <v>1</v>
      </c>
      <c r="K27" s="249"/>
      <c r="L27" s="249" t="s">
        <v>131</v>
      </c>
      <c r="M27" s="249" t="s">
        <v>72</v>
      </c>
      <c r="N27" s="249" t="s">
        <v>1038</v>
      </c>
      <c r="O27" s="249" t="s">
        <v>1038</v>
      </c>
      <c r="P27" s="249" t="s">
        <v>73</v>
      </c>
      <c r="Q27" s="249" t="s">
        <v>1132</v>
      </c>
      <c r="R27" s="249" t="s">
        <v>1506</v>
      </c>
      <c r="S27" s="249" t="s">
        <v>74</v>
      </c>
      <c r="T27" s="249" t="s">
        <v>40</v>
      </c>
      <c r="U27" s="249" t="s">
        <v>1046</v>
      </c>
      <c r="V27" s="249" t="s">
        <v>75</v>
      </c>
      <c r="W27" s="249">
        <f t="shared" si="0"/>
        <v>10</v>
      </c>
    </row>
    <row r="28" spans="1:23" ht="242.25" x14ac:dyDescent="0.2">
      <c r="A28" s="249" t="s">
        <v>80</v>
      </c>
      <c r="B28" s="249" t="s">
        <v>1133</v>
      </c>
      <c r="C28" s="249">
        <v>0</v>
      </c>
      <c r="D28" s="249">
        <v>1</v>
      </c>
      <c r="E28" s="249">
        <v>0</v>
      </c>
      <c r="F28" s="249">
        <v>0</v>
      </c>
      <c r="G28" s="249">
        <v>0</v>
      </c>
      <c r="H28" s="249">
        <v>0</v>
      </c>
      <c r="I28" s="249">
        <v>0</v>
      </c>
      <c r="J28" s="249">
        <v>1</v>
      </c>
      <c r="K28" s="249"/>
      <c r="L28" s="249" t="s">
        <v>131</v>
      </c>
      <c r="M28" s="249" t="s">
        <v>72</v>
      </c>
      <c r="N28" s="249" t="s">
        <v>1038</v>
      </c>
      <c r="O28" s="249" t="s">
        <v>1038</v>
      </c>
      <c r="P28" s="249" t="s">
        <v>78</v>
      </c>
      <c r="Q28" s="249" t="s">
        <v>79</v>
      </c>
      <c r="R28" s="249" t="s">
        <v>1311</v>
      </c>
      <c r="S28" s="249" t="s">
        <v>1312</v>
      </c>
      <c r="T28" s="249" t="s">
        <v>40</v>
      </c>
      <c r="U28" s="249" t="s">
        <v>1046</v>
      </c>
      <c r="V28" s="249" t="s">
        <v>75</v>
      </c>
      <c r="W28" s="249">
        <f t="shared" si="0"/>
        <v>10</v>
      </c>
    </row>
    <row r="29" spans="1:23" ht="185.25" x14ac:dyDescent="0.2">
      <c r="A29" s="249" t="s">
        <v>84</v>
      </c>
      <c r="B29" s="249" t="s">
        <v>81</v>
      </c>
      <c r="C29" s="249">
        <v>0</v>
      </c>
      <c r="D29" s="249">
        <v>1</v>
      </c>
      <c r="E29" s="249">
        <v>0</v>
      </c>
      <c r="F29" s="249">
        <v>0</v>
      </c>
      <c r="G29" s="249">
        <v>0</v>
      </c>
      <c r="H29" s="249">
        <v>0</v>
      </c>
      <c r="I29" s="249">
        <v>0</v>
      </c>
      <c r="J29" s="249">
        <v>1</v>
      </c>
      <c r="K29" s="249"/>
      <c r="L29" s="249" t="s">
        <v>131</v>
      </c>
      <c r="M29" s="249" t="s">
        <v>72</v>
      </c>
      <c r="N29" s="249" t="s">
        <v>1038</v>
      </c>
      <c r="O29" s="249" t="s">
        <v>1038</v>
      </c>
      <c r="P29" s="249" t="s">
        <v>82</v>
      </c>
      <c r="Q29" s="249" t="s">
        <v>83</v>
      </c>
      <c r="R29" s="249" t="s">
        <v>1313</v>
      </c>
      <c r="S29" s="249" t="s">
        <v>1314</v>
      </c>
      <c r="T29" s="249" t="s">
        <v>40</v>
      </c>
      <c r="U29" s="249" t="s">
        <v>1046</v>
      </c>
      <c r="V29" s="249" t="s">
        <v>75</v>
      </c>
      <c r="W29" s="249">
        <f t="shared" si="0"/>
        <v>10</v>
      </c>
    </row>
    <row r="30" spans="1:23" ht="185.25" x14ac:dyDescent="0.2">
      <c r="A30" s="249" t="s">
        <v>88</v>
      </c>
      <c r="B30" s="249" t="s">
        <v>85</v>
      </c>
      <c r="C30" s="249">
        <v>0</v>
      </c>
      <c r="D30" s="249">
        <v>1</v>
      </c>
      <c r="E30" s="249">
        <v>0</v>
      </c>
      <c r="F30" s="249">
        <v>0</v>
      </c>
      <c r="G30" s="249">
        <v>0</v>
      </c>
      <c r="H30" s="249">
        <v>0</v>
      </c>
      <c r="I30" s="249">
        <v>0</v>
      </c>
      <c r="J30" s="249">
        <v>1</v>
      </c>
      <c r="K30" s="249"/>
      <c r="L30" s="249" t="s">
        <v>131</v>
      </c>
      <c r="M30" s="249" t="s">
        <v>72</v>
      </c>
      <c r="N30" s="249" t="s">
        <v>1038</v>
      </c>
      <c r="O30" s="249" t="s">
        <v>1038</v>
      </c>
      <c r="P30" s="249" t="s">
        <v>86</v>
      </c>
      <c r="Q30" s="249" t="s">
        <v>87</v>
      </c>
      <c r="R30" s="249" t="s">
        <v>1315</v>
      </c>
      <c r="S30" s="249" t="s">
        <v>1314</v>
      </c>
      <c r="T30" s="249" t="s">
        <v>40</v>
      </c>
      <c r="U30" s="249" t="s">
        <v>1046</v>
      </c>
      <c r="V30" s="249" t="s">
        <v>75</v>
      </c>
      <c r="W30" s="249">
        <f t="shared" si="0"/>
        <v>10</v>
      </c>
    </row>
    <row r="31" spans="1:23" ht="228" x14ac:dyDescent="0.2">
      <c r="A31" s="249" t="s">
        <v>92</v>
      </c>
      <c r="B31" s="249" t="s">
        <v>89</v>
      </c>
      <c r="C31" s="249">
        <v>0</v>
      </c>
      <c r="D31" s="249">
        <v>1</v>
      </c>
      <c r="E31" s="249">
        <v>0</v>
      </c>
      <c r="F31" s="249">
        <v>0</v>
      </c>
      <c r="G31" s="249">
        <v>0</v>
      </c>
      <c r="H31" s="249">
        <v>0</v>
      </c>
      <c r="I31" s="249">
        <v>0</v>
      </c>
      <c r="J31" s="249">
        <v>1</v>
      </c>
      <c r="K31" s="249"/>
      <c r="L31" s="249" t="s">
        <v>131</v>
      </c>
      <c r="M31" s="249" t="s">
        <v>72</v>
      </c>
      <c r="N31" s="249" t="s">
        <v>1038</v>
      </c>
      <c r="O31" s="249" t="s">
        <v>1038</v>
      </c>
      <c r="P31" s="249" t="s">
        <v>90</v>
      </c>
      <c r="Q31" s="249" t="s">
        <v>91</v>
      </c>
      <c r="R31" s="249" t="s">
        <v>1316</v>
      </c>
      <c r="S31" s="249" t="s">
        <v>1317</v>
      </c>
      <c r="T31" s="249" t="s">
        <v>40</v>
      </c>
      <c r="U31" s="249" t="s">
        <v>1046</v>
      </c>
      <c r="V31" s="249" t="s">
        <v>75</v>
      </c>
      <c r="W31" s="249">
        <f t="shared" si="0"/>
        <v>10</v>
      </c>
    </row>
    <row r="32" spans="1:23" ht="57" x14ac:dyDescent="0.2">
      <c r="A32" s="250" t="s">
        <v>93</v>
      </c>
      <c r="B32" s="249" t="s">
        <v>1478</v>
      </c>
      <c r="C32" s="249">
        <v>0</v>
      </c>
      <c r="D32" s="249">
        <v>0</v>
      </c>
      <c r="E32" s="249">
        <v>0</v>
      </c>
      <c r="F32" s="249">
        <v>0</v>
      </c>
      <c r="G32" s="249">
        <v>1</v>
      </c>
      <c r="H32" s="249">
        <v>0</v>
      </c>
      <c r="I32" s="249">
        <v>0</v>
      </c>
      <c r="J32" s="249">
        <v>0</v>
      </c>
      <c r="K32" s="249" t="s">
        <v>22</v>
      </c>
      <c r="L32" s="249" t="s">
        <v>23</v>
      </c>
      <c r="M32" s="249" t="s">
        <v>1046</v>
      </c>
      <c r="N32" s="249" t="s">
        <v>1318</v>
      </c>
      <c r="O32" s="249" t="s">
        <v>1038</v>
      </c>
      <c r="P32" s="249" t="s">
        <v>1038</v>
      </c>
      <c r="Q32" s="249" t="s">
        <v>1038</v>
      </c>
      <c r="R32" s="249" t="s">
        <v>1038</v>
      </c>
      <c r="S32" s="249" t="s">
        <v>1038</v>
      </c>
      <c r="T32" s="249" t="s">
        <v>1038</v>
      </c>
      <c r="U32" s="249" t="s">
        <v>1038</v>
      </c>
      <c r="V32" s="249" t="s">
        <v>1038</v>
      </c>
      <c r="W32" s="249">
        <f t="shared" si="0"/>
        <v>10</v>
      </c>
    </row>
    <row r="33" spans="1:23" ht="57" x14ac:dyDescent="0.2">
      <c r="A33" s="250" t="s">
        <v>94</v>
      </c>
      <c r="B33" s="249" t="s">
        <v>1479</v>
      </c>
      <c r="C33" s="249">
        <v>0</v>
      </c>
      <c r="D33" s="249">
        <v>0</v>
      </c>
      <c r="E33" s="249">
        <v>0</v>
      </c>
      <c r="F33" s="249">
        <v>0</v>
      </c>
      <c r="G33" s="249">
        <v>1</v>
      </c>
      <c r="H33" s="249">
        <v>0</v>
      </c>
      <c r="I33" s="249">
        <v>0</v>
      </c>
      <c r="J33" s="249">
        <v>0</v>
      </c>
      <c r="K33" s="249" t="s">
        <v>22</v>
      </c>
      <c r="L33" s="249" t="s">
        <v>23</v>
      </c>
      <c r="M33" s="249" t="s">
        <v>1046</v>
      </c>
      <c r="N33" s="249" t="s">
        <v>1318</v>
      </c>
      <c r="O33" s="249" t="s">
        <v>1038</v>
      </c>
      <c r="P33" s="249" t="s">
        <v>1038</v>
      </c>
      <c r="Q33" s="249" t="s">
        <v>1038</v>
      </c>
      <c r="R33" s="249" t="s">
        <v>1038</v>
      </c>
      <c r="S33" s="249" t="s">
        <v>1038</v>
      </c>
      <c r="T33" s="249" t="s">
        <v>1038</v>
      </c>
      <c r="U33" s="249" t="s">
        <v>1038</v>
      </c>
      <c r="V33" s="249" t="s">
        <v>1038</v>
      </c>
      <c r="W33" s="249">
        <f t="shared" si="0"/>
        <v>10</v>
      </c>
    </row>
    <row r="34" spans="1:23" ht="57" x14ac:dyDescent="0.2">
      <c r="A34" s="250" t="s">
        <v>95</v>
      </c>
      <c r="B34" s="249" t="s">
        <v>1480</v>
      </c>
      <c r="C34" s="249">
        <v>0</v>
      </c>
      <c r="D34" s="249">
        <v>0</v>
      </c>
      <c r="E34" s="249">
        <v>0</v>
      </c>
      <c r="F34" s="249">
        <v>0</v>
      </c>
      <c r="G34" s="249">
        <v>1</v>
      </c>
      <c r="H34" s="249">
        <v>0</v>
      </c>
      <c r="I34" s="249">
        <v>0</v>
      </c>
      <c r="J34" s="249">
        <v>0</v>
      </c>
      <c r="K34" s="249" t="s">
        <v>22</v>
      </c>
      <c r="L34" s="249" t="s">
        <v>23</v>
      </c>
      <c r="M34" s="249" t="s">
        <v>1046</v>
      </c>
      <c r="N34" s="249" t="s">
        <v>1318</v>
      </c>
      <c r="O34" s="249" t="s">
        <v>1038</v>
      </c>
      <c r="P34" s="249" t="s">
        <v>1038</v>
      </c>
      <c r="Q34" s="249" t="s">
        <v>1038</v>
      </c>
      <c r="R34" s="249" t="s">
        <v>1038</v>
      </c>
      <c r="S34" s="249" t="s">
        <v>1038</v>
      </c>
      <c r="T34" s="249" t="s">
        <v>1038</v>
      </c>
      <c r="U34" s="249" t="s">
        <v>1038</v>
      </c>
      <c r="V34" s="249" t="s">
        <v>1038</v>
      </c>
      <c r="W34" s="249">
        <f t="shared" si="0"/>
        <v>10</v>
      </c>
    </row>
    <row r="35" spans="1:23" ht="57" x14ac:dyDescent="0.2">
      <c r="A35" s="250" t="s">
        <v>96</v>
      </c>
      <c r="B35" s="249" t="s">
        <v>1481</v>
      </c>
      <c r="C35" s="249">
        <v>0</v>
      </c>
      <c r="D35" s="249">
        <v>0</v>
      </c>
      <c r="E35" s="249">
        <v>0</v>
      </c>
      <c r="F35" s="249">
        <v>0</v>
      </c>
      <c r="G35" s="249">
        <v>1</v>
      </c>
      <c r="H35" s="249">
        <v>0</v>
      </c>
      <c r="I35" s="249">
        <v>0</v>
      </c>
      <c r="J35" s="249">
        <v>0</v>
      </c>
      <c r="K35" s="249" t="s">
        <v>22</v>
      </c>
      <c r="L35" s="249" t="s">
        <v>23</v>
      </c>
      <c r="M35" s="249" t="s">
        <v>1046</v>
      </c>
      <c r="N35" s="249" t="s">
        <v>1318</v>
      </c>
      <c r="O35" s="249" t="s">
        <v>1038</v>
      </c>
      <c r="P35" s="249" t="s">
        <v>1038</v>
      </c>
      <c r="Q35" s="249" t="s">
        <v>1038</v>
      </c>
      <c r="R35" s="249" t="s">
        <v>1038</v>
      </c>
      <c r="S35" s="249" t="s">
        <v>1038</v>
      </c>
      <c r="T35" s="249" t="s">
        <v>1038</v>
      </c>
      <c r="U35" s="249" t="s">
        <v>1038</v>
      </c>
      <c r="V35" s="249" t="s">
        <v>1038</v>
      </c>
      <c r="W35" s="249">
        <f t="shared" si="0"/>
        <v>10</v>
      </c>
    </row>
    <row r="36" spans="1:23" ht="57" x14ac:dyDescent="0.2">
      <c r="A36" s="250" t="s">
        <v>97</v>
      </c>
      <c r="B36" s="249" t="s">
        <v>102</v>
      </c>
      <c r="C36" s="249">
        <v>0</v>
      </c>
      <c r="D36" s="249">
        <v>0</v>
      </c>
      <c r="E36" s="249">
        <v>0</v>
      </c>
      <c r="F36" s="249">
        <v>0</v>
      </c>
      <c r="G36" s="249">
        <v>1</v>
      </c>
      <c r="H36" s="249">
        <v>0</v>
      </c>
      <c r="I36" s="249">
        <v>0</v>
      </c>
      <c r="J36" s="249">
        <v>0</v>
      </c>
      <c r="K36" s="249" t="s">
        <v>37</v>
      </c>
      <c r="L36" s="249" t="s">
        <v>98</v>
      </c>
      <c r="M36" s="249" t="s">
        <v>1046</v>
      </c>
      <c r="N36" s="249" t="s">
        <v>1318</v>
      </c>
      <c r="O36" s="249" t="s">
        <v>1097</v>
      </c>
      <c r="P36" s="249" t="s">
        <v>1038</v>
      </c>
      <c r="Q36" s="249" t="s">
        <v>1038</v>
      </c>
      <c r="R36" s="249" t="s">
        <v>1038</v>
      </c>
      <c r="S36" s="249" t="s">
        <v>1038</v>
      </c>
      <c r="T36" s="249" t="s">
        <v>1038</v>
      </c>
      <c r="U36" s="249" t="s">
        <v>1038</v>
      </c>
      <c r="V36" s="249" t="s">
        <v>75</v>
      </c>
      <c r="W36" s="249">
        <f t="shared" si="0"/>
        <v>10</v>
      </c>
    </row>
    <row r="37" spans="1:23" ht="285" x14ac:dyDescent="0.2">
      <c r="A37" s="250" t="s">
        <v>101</v>
      </c>
      <c r="B37" s="249" t="s">
        <v>1507</v>
      </c>
      <c r="C37" s="249">
        <v>0</v>
      </c>
      <c r="D37" s="249">
        <v>0</v>
      </c>
      <c r="E37" s="249">
        <v>0</v>
      </c>
      <c r="F37" s="249">
        <v>0</v>
      </c>
      <c r="G37" s="249">
        <v>1</v>
      </c>
      <c r="H37" s="249">
        <v>0</v>
      </c>
      <c r="I37" s="249">
        <v>0</v>
      </c>
      <c r="J37" s="249">
        <v>1</v>
      </c>
      <c r="K37" s="249"/>
      <c r="L37" s="249" t="s">
        <v>98</v>
      </c>
      <c r="M37" s="249" t="s">
        <v>72</v>
      </c>
      <c r="N37" s="249" t="s">
        <v>1318</v>
      </c>
      <c r="O37" s="249" t="s">
        <v>1508</v>
      </c>
      <c r="P37" s="249" t="s">
        <v>99</v>
      </c>
      <c r="Q37" s="249" t="s">
        <v>100</v>
      </c>
      <c r="R37" s="249" t="s">
        <v>1319</v>
      </c>
      <c r="S37" s="249" t="s">
        <v>1509</v>
      </c>
      <c r="T37" s="249" t="s">
        <v>40</v>
      </c>
      <c r="U37" s="249" t="s">
        <v>1046</v>
      </c>
      <c r="V37" s="249" t="s">
        <v>46</v>
      </c>
      <c r="W37" s="249">
        <f t="shared" si="0"/>
        <v>20</v>
      </c>
    </row>
    <row r="38" spans="1:23" ht="80.25" customHeight="1" x14ac:dyDescent="0.2">
      <c r="A38" s="250" t="s">
        <v>103</v>
      </c>
      <c r="B38" s="249" t="s">
        <v>1243</v>
      </c>
      <c r="C38" s="249">
        <v>0</v>
      </c>
      <c r="D38" s="249">
        <v>0</v>
      </c>
      <c r="E38" s="249">
        <v>0</v>
      </c>
      <c r="F38" s="249">
        <v>0</v>
      </c>
      <c r="G38" s="249">
        <v>1</v>
      </c>
      <c r="H38" s="249">
        <v>0</v>
      </c>
      <c r="I38" s="249">
        <v>0</v>
      </c>
      <c r="J38" s="249">
        <v>0</v>
      </c>
      <c r="K38" s="249"/>
      <c r="L38" s="249" t="s">
        <v>98</v>
      </c>
      <c r="M38" s="249" t="s">
        <v>1038</v>
      </c>
      <c r="N38" s="249" t="s">
        <v>1318</v>
      </c>
      <c r="O38" s="249" t="s">
        <v>1038</v>
      </c>
      <c r="P38" s="249" t="s">
        <v>1038</v>
      </c>
      <c r="Q38" s="249" t="s">
        <v>1038</v>
      </c>
      <c r="R38" s="249" t="s">
        <v>1598</v>
      </c>
      <c r="S38" s="249" t="s">
        <v>1038</v>
      </c>
      <c r="T38" s="249" t="s">
        <v>40</v>
      </c>
      <c r="U38" s="249" t="s">
        <v>1038</v>
      </c>
      <c r="V38" s="249" t="s">
        <v>46</v>
      </c>
      <c r="W38" s="249">
        <f t="shared" si="0"/>
        <v>20</v>
      </c>
    </row>
    <row r="39" spans="1:23" ht="213.75" x14ac:dyDescent="0.2">
      <c r="A39" s="250" t="s">
        <v>106</v>
      </c>
      <c r="B39" s="249" t="s">
        <v>1244</v>
      </c>
      <c r="C39" s="249">
        <v>0</v>
      </c>
      <c r="D39" s="249">
        <v>0</v>
      </c>
      <c r="E39" s="249">
        <v>0</v>
      </c>
      <c r="F39" s="249">
        <v>0</v>
      </c>
      <c r="G39" s="249">
        <v>1</v>
      </c>
      <c r="H39" s="249">
        <v>0</v>
      </c>
      <c r="I39" s="249">
        <v>0</v>
      </c>
      <c r="J39" s="249">
        <v>0</v>
      </c>
      <c r="K39" s="249"/>
      <c r="L39" s="249" t="s">
        <v>98</v>
      </c>
      <c r="M39" s="249" t="s">
        <v>1038</v>
      </c>
      <c r="N39" s="249" t="s">
        <v>1318</v>
      </c>
      <c r="O39" s="249" t="s">
        <v>1245</v>
      </c>
      <c r="P39" s="249" t="s">
        <v>1038</v>
      </c>
      <c r="Q39" s="249" t="s">
        <v>1038</v>
      </c>
      <c r="R39" s="249" t="s">
        <v>1598</v>
      </c>
      <c r="S39" s="249" t="s">
        <v>1038</v>
      </c>
      <c r="T39" s="249" t="s">
        <v>40</v>
      </c>
      <c r="U39" s="249" t="s">
        <v>1038</v>
      </c>
      <c r="V39" s="249" t="s">
        <v>46</v>
      </c>
      <c r="W39" s="249">
        <f t="shared" si="0"/>
        <v>20</v>
      </c>
    </row>
    <row r="40" spans="1:23" ht="114" x14ac:dyDescent="0.2">
      <c r="A40" s="250" t="s">
        <v>108</v>
      </c>
      <c r="B40" s="249" t="s">
        <v>1047</v>
      </c>
      <c r="C40" s="249">
        <v>0</v>
      </c>
      <c r="D40" s="249">
        <v>0</v>
      </c>
      <c r="E40" s="249">
        <v>0</v>
      </c>
      <c r="F40" s="249">
        <v>0</v>
      </c>
      <c r="G40" s="249">
        <v>1</v>
      </c>
      <c r="H40" s="249">
        <v>0</v>
      </c>
      <c r="I40" s="249">
        <v>0</v>
      </c>
      <c r="J40" s="249">
        <v>0</v>
      </c>
      <c r="K40" s="249"/>
      <c r="L40" s="249" t="s">
        <v>98</v>
      </c>
      <c r="M40" s="249" t="s">
        <v>1046</v>
      </c>
      <c r="N40" s="249" t="s">
        <v>1318</v>
      </c>
      <c r="O40" s="249" t="s">
        <v>1134</v>
      </c>
      <c r="P40" s="249" t="s">
        <v>121</v>
      </c>
      <c r="Q40" s="249" t="s">
        <v>122</v>
      </c>
      <c r="R40" s="249" t="s">
        <v>1038</v>
      </c>
      <c r="S40" s="249" t="s">
        <v>1135</v>
      </c>
      <c r="T40" s="249" t="s">
        <v>40</v>
      </c>
      <c r="U40" s="249" t="s">
        <v>1046</v>
      </c>
      <c r="V40" s="249" t="s">
        <v>46</v>
      </c>
      <c r="W40" s="249">
        <f t="shared" si="0"/>
        <v>20</v>
      </c>
    </row>
    <row r="41" spans="1:23" ht="228" x14ac:dyDescent="0.2">
      <c r="A41" s="250" t="s">
        <v>111</v>
      </c>
      <c r="B41" s="249" t="s">
        <v>1246</v>
      </c>
      <c r="C41" s="249">
        <v>0</v>
      </c>
      <c r="D41" s="249">
        <v>0</v>
      </c>
      <c r="E41" s="249">
        <v>0</v>
      </c>
      <c r="F41" s="249">
        <v>0</v>
      </c>
      <c r="G41" s="249">
        <v>1</v>
      </c>
      <c r="H41" s="249">
        <v>0</v>
      </c>
      <c r="I41" s="249">
        <v>0</v>
      </c>
      <c r="J41" s="249">
        <v>1</v>
      </c>
      <c r="K41" s="249"/>
      <c r="L41" s="249" t="s">
        <v>98</v>
      </c>
      <c r="M41" s="249" t="s">
        <v>72</v>
      </c>
      <c r="N41" s="249" t="s">
        <v>1318</v>
      </c>
      <c r="O41" s="249" t="s">
        <v>1136</v>
      </c>
      <c r="P41" s="249" t="s">
        <v>104</v>
      </c>
      <c r="Q41" s="249" t="s">
        <v>105</v>
      </c>
      <c r="R41" s="249" t="s">
        <v>1247</v>
      </c>
      <c r="S41" s="249" t="s">
        <v>1510</v>
      </c>
      <c r="T41" s="249" t="s">
        <v>40</v>
      </c>
      <c r="U41" s="249" t="s">
        <v>1046</v>
      </c>
      <c r="V41" s="249" t="s">
        <v>75</v>
      </c>
      <c r="W41" s="249">
        <f t="shared" si="0"/>
        <v>10</v>
      </c>
    </row>
    <row r="42" spans="1:23" ht="185.25" x14ac:dyDescent="0.2">
      <c r="A42" s="250" t="s">
        <v>112</v>
      </c>
      <c r="B42" s="249" t="s">
        <v>1248</v>
      </c>
      <c r="C42" s="249">
        <v>0</v>
      </c>
      <c r="D42" s="249">
        <v>0</v>
      </c>
      <c r="E42" s="249">
        <v>0</v>
      </c>
      <c r="F42" s="249">
        <v>0</v>
      </c>
      <c r="G42" s="249">
        <v>1</v>
      </c>
      <c r="H42" s="249">
        <v>0</v>
      </c>
      <c r="I42" s="249">
        <v>0</v>
      </c>
      <c r="J42" s="249">
        <v>0</v>
      </c>
      <c r="K42" s="249"/>
      <c r="L42" s="249" t="s">
        <v>98</v>
      </c>
      <c r="M42" s="249" t="s">
        <v>1046</v>
      </c>
      <c r="N42" s="249" t="s">
        <v>1318</v>
      </c>
      <c r="O42" s="249" t="s">
        <v>1604</v>
      </c>
      <c r="P42" s="249" t="s">
        <v>1603</v>
      </c>
      <c r="Q42" s="249" t="s">
        <v>107</v>
      </c>
      <c r="R42" s="249" t="s">
        <v>1249</v>
      </c>
      <c r="S42" s="249" t="s">
        <v>1038</v>
      </c>
      <c r="T42" s="249" t="s">
        <v>40</v>
      </c>
      <c r="U42" s="249" t="s">
        <v>1046</v>
      </c>
      <c r="V42" s="249" t="s">
        <v>75</v>
      </c>
      <c r="W42" s="249">
        <f t="shared" si="0"/>
        <v>10</v>
      </c>
    </row>
    <row r="43" spans="1:23" ht="342" x14ac:dyDescent="0.2">
      <c r="A43" s="250" t="s">
        <v>113</v>
      </c>
      <c r="B43" s="249" t="s">
        <v>109</v>
      </c>
      <c r="C43" s="249">
        <v>0</v>
      </c>
      <c r="D43" s="249">
        <v>0</v>
      </c>
      <c r="E43" s="249">
        <v>0</v>
      </c>
      <c r="F43" s="249">
        <v>0</v>
      </c>
      <c r="G43" s="249">
        <v>1</v>
      </c>
      <c r="H43" s="249">
        <v>0</v>
      </c>
      <c r="I43" s="249">
        <v>0</v>
      </c>
      <c r="J43" s="249">
        <v>0</v>
      </c>
      <c r="K43" s="249"/>
      <c r="L43" s="249" t="s">
        <v>98</v>
      </c>
      <c r="M43" s="249" t="s">
        <v>1046</v>
      </c>
      <c r="N43" s="249" t="s">
        <v>1318</v>
      </c>
      <c r="O43" s="249" t="s">
        <v>1038</v>
      </c>
      <c r="P43" s="249" t="s">
        <v>1250</v>
      </c>
      <c r="Q43" s="249" t="s">
        <v>110</v>
      </c>
      <c r="R43" s="249" t="s">
        <v>1511</v>
      </c>
      <c r="S43" s="249" t="s">
        <v>1038</v>
      </c>
      <c r="T43" s="249" t="s">
        <v>40</v>
      </c>
      <c r="U43" s="249" t="s">
        <v>1046</v>
      </c>
      <c r="V43" s="249" t="s">
        <v>75</v>
      </c>
      <c r="W43" s="249">
        <f t="shared" si="0"/>
        <v>10</v>
      </c>
    </row>
    <row r="44" spans="1:23" ht="171" x14ac:dyDescent="0.2">
      <c r="A44" s="250" t="s">
        <v>114</v>
      </c>
      <c r="B44" s="249" t="s">
        <v>1251</v>
      </c>
      <c r="C44" s="249">
        <v>0</v>
      </c>
      <c r="D44" s="249">
        <v>0</v>
      </c>
      <c r="E44" s="249">
        <v>0</v>
      </c>
      <c r="F44" s="249">
        <v>0</v>
      </c>
      <c r="G44" s="249">
        <v>1</v>
      </c>
      <c r="H44" s="249">
        <v>0</v>
      </c>
      <c r="I44" s="249">
        <v>0</v>
      </c>
      <c r="J44" s="249">
        <v>0</v>
      </c>
      <c r="K44" s="249"/>
      <c r="L44" s="249" t="s">
        <v>98</v>
      </c>
      <c r="M44" s="249" t="s">
        <v>1046</v>
      </c>
      <c r="N44" s="249" t="s">
        <v>1318</v>
      </c>
      <c r="O44" s="249" t="s">
        <v>1252</v>
      </c>
      <c r="P44" s="249" t="s">
        <v>1253</v>
      </c>
      <c r="Q44" s="249" t="s">
        <v>1602</v>
      </c>
      <c r="R44" s="249" t="s">
        <v>1320</v>
      </c>
      <c r="S44" s="249" t="s">
        <v>1038</v>
      </c>
      <c r="T44" s="249" t="s">
        <v>40</v>
      </c>
      <c r="U44" s="249" t="s">
        <v>1046</v>
      </c>
      <c r="V44" s="249" t="s">
        <v>75</v>
      </c>
      <c r="W44" s="249">
        <f t="shared" si="0"/>
        <v>10</v>
      </c>
    </row>
    <row r="45" spans="1:23" ht="228" x14ac:dyDescent="0.2">
      <c r="A45" s="250" t="s">
        <v>116</v>
      </c>
      <c r="B45" s="249" t="s">
        <v>115</v>
      </c>
      <c r="C45" s="249">
        <v>0</v>
      </c>
      <c r="D45" s="249">
        <v>0</v>
      </c>
      <c r="E45" s="249">
        <v>0</v>
      </c>
      <c r="F45" s="249">
        <v>0</v>
      </c>
      <c r="G45" s="249">
        <v>1</v>
      </c>
      <c r="H45" s="249">
        <v>0</v>
      </c>
      <c r="I45" s="249">
        <v>0</v>
      </c>
      <c r="J45" s="249">
        <v>0</v>
      </c>
      <c r="K45" s="249"/>
      <c r="L45" s="249" t="s">
        <v>98</v>
      </c>
      <c r="M45" s="249" t="s">
        <v>1046</v>
      </c>
      <c r="N45" s="249" t="s">
        <v>1318</v>
      </c>
      <c r="O45" s="249" t="s">
        <v>1512</v>
      </c>
      <c r="P45" s="249" t="s">
        <v>1254</v>
      </c>
      <c r="Q45" s="249" t="s">
        <v>1137</v>
      </c>
      <c r="R45" s="249" t="s">
        <v>1321</v>
      </c>
      <c r="S45" s="249" t="s">
        <v>1322</v>
      </c>
      <c r="T45" s="249" t="s">
        <v>40</v>
      </c>
      <c r="U45" s="249" t="s">
        <v>1046</v>
      </c>
      <c r="V45" s="249" t="s">
        <v>75</v>
      </c>
      <c r="W45" s="249">
        <f t="shared" si="0"/>
        <v>10</v>
      </c>
    </row>
    <row r="46" spans="1:23" ht="270.75" x14ac:dyDescent="0.2">
      <c r="A46" s="250" t="s">
        <v>120</v>
      </c>
      <c r="B46" s="249" t="s">
        <v>117</v>
      </c>
      <c r="C46" s="249">
        <v>0</v>
      </c>
      <c r="D46" s="249">
        <v>0</v>
      </c>
      <c r="E46" s="249">
        <v>0</v>
      </c>
      <c r="F46" s="249">
        <v>0</v>
      </c>
      <c r="G46" s="249">
        <v>1</v>
      </c>
      <c r="H46" s="249">
        <v>0</v>
      </c>
      <c r="I46" s="249">
        <v>0</v>
      </c>
      <c r="J46" s="249">
        <v>0</v>
      </c>
      <c r="K46" s="249"/>
      <c r="L46" s="249" t="s">
        <v>98</v>
      </c>
      <c r="M46" s="249" t="s">
        <v>1046</v>
      </c>
      <c r="N46" s="249" t="s">
        <v>1318</v>
      </c>
      <c r="O46" s="249" t="s">
        <v>1513</v>
      </c>
      <c r="P46" s="249" t="s">
        <v>118</v>
      </c>
      <c r="Q46" s="249" t="s">
        <v>119</v>
      </c>
      <c r="R46" s="249" t="s">
        <v>1323</v>
      </c>
      <c r="S46" s="249" t="s">
        <v>1038</v>
      </c>
      <c r="T46" s="249" t="s">
        <v>40</v>
      </c>
      <c r="U46" s="249" t="s">
        <v>1046</v>
      </c>
      <c r="V46" s="249" t="s">
        <v>75</v>
      </c>
      <c r="W46" s="249">
        <f t="shared" si="0"/>
        <v>10</v>
      </c>
    </row>
    <row r="47" spans="1:23" ht="313.5" x14ac:dyDescent="0.2">
      <c r="A47" s="250" t="s">
        <v>123</v>
      </c>
      <c r="B47" s="249" t="s">
        <v>124</v>
      </c>
      <c r="C47" s="249">
        <v>0</v>
      </c>
      <c r="D47" s="249">
        <v>0</v>
      </c>
      <c r="E47" s="249">
        <v>0</v>
      </c>
      <c r="F47" s="249">
        <v>0</v>
      </c>
      <c r="G47" s="249">
        <v>1</v>
      </c>
      <c r="H47" s="249">
        <v>0</v>
      </c>
      <c r="I47" s="249">
        <v>0</v>
      </c>
      <c r="J47" s="249">
        <v>0</v>
      </c>
      <c r="K47" s="249"/>
      <c r="L47" s="249" t="s">
        <v>98</v>
      </c>
      <c r="M47" s="249" t="s">
        <v>1046</v>
      </c>
      <c r="N47" s="249" t="s">
        <v>1318</v>
      </c>
      <c r="O47" s="249" t="s">
        <v>1600</v>
      </c>
      <c r="P47" s="249" t="s">
        <v>125</v>
      </c>
      <c r="Q47" s="249" t="s">
        <v>1601</v>
      </c>
      <c r="R47" s="249" t="s">
        <v>1324</v>
      </c>
      <c r="T47" s="249" t="s">
        <v>40</v>
      </c>
      <c r="U47" s="249" t="s">
        <v>1046</v>
      </c>
      <c r="V47" s="249" t="s">
        <v>75</v>
      </c>
      <c r="W47" s="249">
        <f t="shared" si="0"/>
        <v>10</v>
      </c>
    </row>
    <row r="48" spans="1:23" ht="171" x14ac:dyDescent="0.2">
      <c r="A48" s="250" t="s">
        <v>126</v>
      </c>
      <c r="B48" s="249" t="s">
        <v>127</v>
      </c>
      <c r="C48" s="249">
        <v>0</v>
      </c>
      <c r="D48" s="249">
        <v>0</v>
      </c>
      <c r="E48" s="249">
        <v>0</v>
      </c>
      <c r="F48" s="249">
        <v>0</v>
      </c>
      <c r="G48" s="249">
        <v>1</v>
      </c>
      <c r="H48" s="249">
        <v>0</v>
      </c>
      <c r="I48" s="249">
        <v>0</v>
      </c>
      <c r="J48" s="249">
        <v>0</v>
      </c>
      <c r="K48" s="249"/>
      <c r="L48" s="249" t="s">
        <v>98</v>
      </c>
      <c r="M48" s="249" t="s">
        <v>1046</v>
      </c>
      <c r="N48" s="249" t="s">
        <v>1318</v>
      </c>
      <c r="O48" s="249" t="s">
        <v>1038</v>
      </c>
      <c r="P48" s="249" t="s">
        <v>1255</v>
      </c>
      <c r="Q48" s="249" t="s">
        <v>128</v>
      </c>
      <c r="R48" s="249" t="s">
        <v>1138</v>
      </c>
      <c r="S48" s="249" t="s">
        <v>1587</v>
      </c>
      <c r="T48" s="249" t="s">
        <v>40</v>
      </c>
      <c r="U48" s="249" t="s">
        <v>1046</v>
      </c>
      <c r="V48" s="249" t="s">
        <v>75</v>
      </c>
      <c r="W48" s="249">
        <f t="shared" si="0"/>
        <v>10</v>
      </c>
    </row>
    <row r="49" spans="1:23" ht="242.25" x14ac:dyDescent="0.2">
      <c r="A49" s="250" t="s">
        <v>129</v>
      </c>
      <c r="B49" s="249" t="s">
        <v>1599</v>
      </c>
      <c r="C49" s="249">
        <v>0</v>
      </c>
      <c r="D49" s="249">
        <v>0</v>
      </c>
      <c r="E49" s="249">
        <v>0</v>
      </c>
      <c r="F49" s="249">
        <v>0</v>
      </c>
      <c r="G49" s="249">
        <v>1</v>
      </c>
      <c r="H49" s="249">
        <v>0</v>
      </c>
      <c r="I49" s="249">
        <v>0</v>
      </c>
      <c r="J49" s="249">
        <v>0</v>
      </c>
      <c r="K49" s="249"/>
      <c r="L49" s="249" t="s">
        <v>98</v>
      </c>
      <c r="M49" s="249" t="s">
        <v>1046</v>
      </c>
      <c r="N49" s="249" t="s">
        <v>1318</v>
      </c>
      <c r="O49" s="249" t="s">
        <v>1139</v>
      </c>
      <c r="P49" s="249" t="s">
        <v>1038</v>
      </c>
      <c r="Q49" s="249" t="s">
        <v>1140</v>
      </c>
      <c r="R49" s="249" t="s">
        <v>1514</v>
      </c>
      <c r="S49" s="249" t="s">
        <v>1038</v>
      </c>
      <c r="T49" s="249" t="s">
        <v>149</v>
      </c>
      <c r="U49" s="249" t="s">
        <v>1046</v>
      </c>
      <c r="V49" s="249" t="s">
        <v>75</v>
      </c>
      <c r="W49" s="249">
        <f t="shared" si="0"/>
        <v>10</v>
      </c>
    </row>
    <row r="50" spans="1:23" ht="213.75" x14ac:dyDescent="0.2">
      <c r="A50" s="249" t="s">
        <v>130</v>
      </c>
      <c r="B50" s="249" t="s">
        <v>1141</v>
      </c>
      <c r="C50" s="249">
        <v>0</v>
      </c>
      <c r="D50" s="249">
        <v>1</v>
      </c>
      <c r="E50" s="249">
        <v>0</v>
      </c>
      <c r="F50" s="249">
        <v>0</v>
      </c>
      <c r="G50" s="249">
        <v>0</v>
      </c>
      <c r="H50" s="249">
        <v>0</v>
      </c>
      <c r="I50" s="249">
        <v>0</v>
      </c>
      <c r="J50" s="249">
        <v>1</v>
      </c>
      <c r="K50" s="249"/>
      <c r="L50" s="249" t="s">
        <v>131</v>
      </c>
      <c r="M50" s="249" t="s">
        <v>1046</v>
      </c>
      <c r="N50" s="249" t="s">
        <v>1038</v>
      </c>
      <c r="O50" s="249"/>
      <c r="P50" s="249" t="s">
        <v>132</v>
      </c>
      <c r="Q50" s="249" t="s">
        <v>133</v>
      </c>
      <c r="R50" s="249" t="s">
        <v>1325</v>
      </c>
      <c r="S50" s="249" t="s">
        <v>1326</v>
      </c>
      <c r="T50" s="249" t="s">
        <v>40</v>
      </c>
      <c r="U50" s="249" t="s">
        <v>1046</v>
      </c>
      <c r="V50" s="249" t="s">
        <v>46</v>
      </c>
      <c r="W50" s="249">
        <f t="shared" si="0"/>
        <v>20</v>
      </c>
    </row>
    <row r="51" spans="1:23" ht="114" x14ac:dyDescent="0.2">
      <c r="A51" s="249" t="s">
        <v>134</v>
      </c>
      <c r="B51" s="249" t="s">
        <v>1515</v>
      </c>
      <c r="C51" s="249">
        <v>0</v>
      </c>
      <c r="D51" s="249">
        <v>1</v>
      </c>
      <c r="E51" s="249">
        <v>0</v>
      </c>
      <c r="F51" s="249">
        <v>0</v>
      </c>
      <c r="G51" s="249">
        <v>0</v>
      </c>
      <c r="H51" s="249">
        <v>0</v>
      </c>
      <c r="I51" s="249">
        <v>0</v>
      </c>
      <c r="J51" s="249">
        <v>1</v>
      </c>
      <c r="K51" s="249"/>
      <c r="L51" s="249" t="s">
        <v>131</v>
      </c>
      <c r="M51" s="249" t="s">
        <v>1046</v>
      </c>
      <c r="N51" s="249" t="s">
        <v>1038</v>
      </c>
      <c r="O51" s="249" t="s">
        <v>1491</v>
      </c>
      <c r="P51" s="249"/>
      <c r="Q51" s="249" t="s">
        <v>1491</v>
      </c>
      <c r="R51" s="249" t="s">
        <v>135</v>
      </c>
      <c r="S51" s="249" t="s">
        <v>136</v>
      </c>
      <c r="T51" s="249" t="s">
        <v>40</v>
      </c>
      <c r="U51" s="249" t="s">
        <v>1046</v>
      </c>
      <c r="V51" s="249" t="s">
        <v>46</v>
      </c>
      <c r="W51" s="249">
        <f t="shared" si="0"/>
        <v>20</v>
      </c>
    </row>
    <row r="52" spans="1:23" ht="85.5" x14ac:dyDescent="0.2">
      <c r="A52" s="249" t="s">
        <v>137</v>
      </c>
      <c r="B52" s="249" t="s">
        <v>1516</v>
      </c>
      <c r="C52" s="249">
        <v>0</v>
      </c>
      <c r="D52" s="249">
        <v>1</v>
      </c>
      <c r="E52" s="249">
        <v>0</v>
      </c>
      <c r="F52" s="249">
        <v>0</v>
      </c>
      <c r="G52" s="249">
        <v>0</v>
      </c>
      <c r="H52" s="249">
        <v>0</v>
      </c>
      <c r="I52" s="249">
        <v>0</v>
      </c>
      <c r="J52" s="249">
        <v>1</v>
      </c>
      <c r="K52" s="249"/>
      <c r="L52" s="249" t="s">
        <v>131</v>
      </c>
      <c r="M52" s="249" t="s">
        <v>1046</v>
      </c>
      <c r="N52" s="249" t="s">
        <v>1038</v>
      </c>
      <c r="O52" s="249" t="s">
        <v>1038</v>
      </c>
      <c r="P52" s="249" t="s">
        <v>1038</v>
      </c>
      <c r="Q52" s="249" t="s">
        <v>1038</v>
      </c>
      <c r="R52" s="249" t="s">
        <v>1142</v>
      </c>
      <c r="S52" s="249" t="s">
        <v>1143</v>
      </c>
      <c r="T52" s="249" t="s">
        <v>40</v>
      </c>
      <c r="U52" s="249" t="s">
        <v>1046</v>
      </c>
      <c r="V52" s="249" t="s">
        <v>46</v>
      </c>
      <c r="W52" s="249">
        <f t="shared" si="0"/>
        <v>20</v>
      </c>
    </row>
    <row r="53" spans="1:23" ht="384.75" x14ac:dyDescent="0.2">
      <c r="A53" s="249" t="s">
        <v>138</v>
      </c>
      <c r="B53" s="249" t="s">
        <v>1048</v>
      </c>
      <c r="C53" s="249">
        <v>0</v>
      </c>
      <c r="D53" s="249">
        <v>1</v>
      </c>
      <c r="E53" s="249">
        <v>0</v>
      </c>
      <c r="F53" s="249">
        <v>0</v>
      </c>
      <c r="G53" s="249">
        <v>0</v>
      </c>
      <c r="H53" s="249">
        <v>0</v>
      </c>
      <c r="I53" s="249">
        <v>0</v>
      </c>
      <c r="J53" s="249">
        <v>1</v>
      </c>
      <c r="K53" s="249"/>
      <c r="L53" s="249" t="s">
        <v>131</v>
      </c>
      <c r="M53" s="249" t="s">
        <v>1046</v>
      </c>
      <c r="N53" s="249" t="s">
        <v>1038</v>
      </c>
      <c r="O53" s="249" t="s">
        <v>1327</v>
      </c>
      <c r="P53" s="249" t="s">
        <v>139</v>
      </c>
      <c r="Q53" s="249" t="s">
        <v>140</v>
      </c>
      <c r="R53" s="249" t="s">
        <v>1328</v>
      </c>
      <c r="S53" s="249" t="s">
        <v>1329</v>
      </c>
      <c r="T53" s="249" t="s">
        <v>40</v>
      </c>
      <c r="U53" s="249" t="s">
        <v>1046</v>
      </c>
      <c r="V53" s="249" t="s">
        <v>46</v>
      </c>
      <c r="W53" s="249">
        <f t="shared" si="0"/>
        <v>20</v>
      </c>
    </row>
    <row r="54" spans="1:23" ht="213.75" x14ac:dyDescent="0.2">
      <c r="A54" s="249" t="s">
        <v>141</v>
      </c>
      <c r="B54" s="249" t="s">
        <v>1144</v>
      </c>
      <c r="C54" s="249">
        <v>0</v>
      </c>
      <c r="D54" s="249">
        <v>1</v>
      </c>
      <c r="E54" s="249">
        <v>0</v>
      </c>
      <c r="F54" s="249">
        <v>0</v>
      </c>
      <c r="G54" s="249">
        <v>0</v>
      </c>
      <c r="H54" s="249">
        <v>0</v>
      </c>
      <c r="I54" s="249">
        <v>0</v>
      </c>
      <c r="J54" s="249">
        <v>0</v>
      </c>
      <c r="K54" s="249"/>
      <c r="L54" s="249" t="s">
        <v>131</v>
      </c>
      <c r="M54" s="249" t="s">
        <v>1046</v>
      </c>
      <c r="N54" s="249" t="s">
        <v>1038</v>
      </c>
      <c r="O54" s="249" t="s">
        <v>142</v>
      </c>
      <c r="P54" s="249" t="s">
        <v>143</v>
      </c>
      <c r="Q54" s="249" t="s">
        <v>144</v>
      </c>
      <c r="R54" s="249" t="s">
        <v>1330</v>
      </c>
      <c r="S54" s="249" t="s">
        <v>145</v>
      </c>
      <c r="T54" s="249" t="s">
        <v>40</v>
      </c>
      <c r="U54" s="249" t="s">
        <v>1046</v>
      </c>
      <c r="V54" s="249" t="s">
        <v>75</v>
      </c>
      <c r="W54" s="249">
        <f t="shared" si="0"/>
        <v>10</v>
      </c>
    </row>
    <row r="55" spans="1:23" ht="171" x14ac:dyDescent="0.2">
      <c r="A55" s="249" t="s">
        <v>146</v>
      </c>
      <c r="B55" s="249" t="s">
        <v>1049</v>
      </c>
      <c r="C55" s="249">
        <v>0</v>
      </c>
      <c r="D55" s="249">
        <v>0</v>
      </c>
      <c r="E55" s="249">
        <v>0</v>
      </c>
      <c r="F55" s="249">
        <v>0</v>
      </c>
      <c r="G55" s="249">
        <v>0</v>
      </c>
      <c r="H55" s="249">
        <v>1</v>
      </c>
      <c r="I55" s="249">
        <v>0</v>
      </c>
      <c r="J55" s="249">
        <v>1</v>
      </c>
      <c r="K55" s="249"/>
      <c r="L55" s="249" t="s">
        <v>148</v>
      </c>
      <c r="M55" s="249" t="s">
        <v>1046</v>
      </c>
      <c r="N55" s="249" t="s">
        <v>1331</v>
      </c>
      <c r="O55" s="249" t="s">
        <v>1038</v>
      </c>
      <c r="P55" s="249" t="s">
        <v>1038</v>
      </c>
      <c r="Q55" s="249" t="s">
        <v>1038</v>
      </c>
      <c r="R55" s="249" t="s">
        <v>1145</v>
      </c>
      <c r="S55" s="249" t="s">
        <v>34</v>
      </c>
      <c r="T55" s="249" t="s">
        <v>149</v>
      </c>
      <c r="U55" s="249" t="s">
        <v>1046</v>
      </c>
      <c r="V55" s="249" t="s">
        <v>46</v>
      </c>
      <c r="W55" s="249">
        <f t="shared" si="0"/>
        <v>20</v>
      </c>
    </row>
    <row r="56" spans="1:23" ht="171" x14ac:dyDescent="0.2">
      <c r="A56" s="249" t="s">
        <v>150</v>
      </c>
      <c r="B56" s="249" t="s">
        <v>1050</v>
      </c>
      <c r="C56" s="249">
        <v>0</v>
      </c>
      <c r="D56" s="249">
        <v>0</v>
      </c>
      <c r="E56" s="249">
        <v>0</v>
      </c>
      <c r="F56" s="249">
        <v>0</v>
      </c>
      <c r="G56" s="249">
        <v>0</v>
      </c>
      <c r="H56" s="249">
        <v>1</v>
      </c>
      <c r="I56" s="249">
        <v>0</v>
      </c>
      <c r="J56" s="249">
        <v>1</v>
      </c>
      <c r="K56" s="249"/>
      <c r="L56" s="249" t="s">
        <v>148</v>
      </c>
      <c r="M56" s="249" t="s">
        <v>1046</v>
      </c>
      <c r="N56" s="249" t="s">
        <v>1331</v>
      </c>
      <c r="O56" s="249" t="s">
        <v>1038</v>
      </c>
      <c r="P56" s="249" t="s">
        <v>1038</v>
      </c>
      <c r="Q56" s="249" t="s">
        <v>1038</v>
      </c>
      <c r="R56" s="249" t="s">
        <v>1145</v>
      </c>
      <c r="S56" s="249" t="s">
        <v>34</v>
      </c>
      <c r="T56" s="249" t="s">
        <v>40</v>
      </c>
      <c r="U56" s="249" t="s">
        <v>1046</v>
      </c>
      <c r="V56" s="249" t="s">
        <v>46</v>
      </c>
      <c r="W56" s="249">
        <f t="shared" si="0"/>
        <v>20</v>
      </c>
    </row>
    <row r="57" spans="1:23" ht="171" x14ac:dyDescent="0.2">
      <c r="A57" s="249" t="s">
        <v>151</v>
      </c>
      <c r="B57" s="249" t="s">
        <v>1517</v>
      </c>
      <c r="C57" s="249">
        <v>0</v>
      </c>
      <c r="D57" s="249">
        <v>0</v>
      </c>
      <c r="E57" s="249">
        <v>0</v>
      </c>
      <c r="F57" s="249">
        <v>0</v>
      </c>
      <c r="G57" s="249">
        <v>0</v>
      </c>
      <c r="H57" s="249">
        <v>1</v>
      </c>
      <c r="I57" s="249">
        <v>0</v>
      </c>
      <c r="J57" s="249">
        <v>1</v>
      </c>
      <c r="K57" s="249"/>
      <c r="L57" s="249" t="s">
        <v>148</v>
      </c>
      <c r="M57" s="249" t="s">
        <v>1046</v>
      </c>
      <c r="N57" s="249" t="s">
        <v>1331</v>
      </c>
      <c r="O57" s="249" t="s">
        <v>1038</v>
      </c>
      <c r="P57" s="249" t="s">
        <v>1038</v>
      </c>
      <c r="Q57" s="249" t="s">
        <v>1038</v>
      </c>
      <c r="R57" s="249" t="s">
        <v>1145</v>
      </c>
      <c r="S57" s="249" t="s">
        <v>34</v>
      </c>
      <c r="T57" s="249" t="s">
        <v>40</v>
      </c>
      <c r="U57" s="249" t="s">
        <v>1046</v>
      </c>
      <c r="V57" s="249" t="s">
        <v>46</v>
      </c>
      <c r="W57" s="249">
        <f t="shared" si="0"/>
        <v>20</v>
      </c>
    </row>
    <row r="58" spans="1:23" ht="171" x14ac:dyDescent="0.2">
      <c r="A58" s="249" t="s">
        <v>153</v>
      </c>
      <c r="B58" s="249" t="s">
        <v>1558</v>
      </c>
      <c r="C58" s="249">
        <v>0</v>
      </c>
      <c r="D58" s="249">
        <v>0</v>
      </c>
      <c r="E58" s="249">
        <v>0</v>
      </c>
      <c r="F58" s="249">
        <v>0</v>
      </c>
      <c r="G58" s="249">
        <v>0</v>
      </c>
      <c r="H58" s="249">
        <v>1</v>
      </c>
      <c r="I58" s="249">
        <v>0</v>
      </c>
      <c r="J58" s="249">
        <v>1</v>
      </c>
      <c r="K58" s="249"/>
      <c r="L58" s="249" t="s">
        <v>148</v>
      </c>
      <c r="M58" s="249" t="s">
        <v>1046</v>
      </c>
      <c r="N58" s="249" t="s">
        <v>1331</v>
      </c>
      <c r="O58" s="249" t="s">
        <v>1038</v>
      </c>
      <c r="P58" s="249" t="s">
        <v>1038</v>
      </c>
      <c r="Q58" s="249" t="s">
        <v>1038</v>
      </c>
      <c r="R58" s="249" t="s">
        <v>1145</v>
      </c>
      <c r="S58" s="249" t="s">
        <v>34</v>
      </c>
      <c r="T58" s="249" t="s">
        <v>40</v>
      </c>
      <c r="U58" s="249" t="s">
        <v>1046</v>
      </c>
      <c r="V58" s="249" t="s">
        <v>46</v>
      </c>
      <c r="W58" s="249">
        <f t="shared" si="0"/>
        <v>20</v>
      </c>
    </row>
    <row r="59" spans="1:23" ht="171" x14ac:dyDescent="0.2">
      <c r="A59" s="249" t="s">
        <v>155</v>
      </c>
      <c r="B59" s="249" t="s">
        <v>147</v>
      </c>
      <c r="C59" s="249">
        <v>0</v>
      </c>
      <c r="D59" s="249">
        <v>0</v>
      </c>
      <c r="E59" s="249">
        <v>0</v>
      </c>
      <c r="F59" s="249">
        <v>0</v>
      </c>
      <c r="G59" s="249">
        <v>0</v>
      </c>
      <c r="H59" s="249">
        <v>1</v>
      </c>
      <c r="I59" s="249">
        <v>0</v>
      </c>
      <c r="J59" s="249">
        <v>1</v>
      </c>
      <c r="K59" s="249"/>
      <c r="L59" s="249" t="s">
        <v>148</v>
      </c>
      <c r="M59" s="249" t="s">
        <v>1046</v>
      </c>
      <c r="N59" s="249" t="s">
        <v>1331</v>
      </c>
      <c r="O59" s="249" t="s">
        <v>1038</v>
      </c>
      <c r="P59" s="249" t="s">
        <v>1038</v>
      </c>
      <c r="Q59" s="249" t="s">
        <v>1038</v>
      </c>
      <c r="R59" s="249" t="s">
        <v>1145</v>
      </c>
      <c r="S59" s="249" t="s">
        <v>34</v>
      </c>
      <c r="T59" s="249" t="s">
        <v>149</v>
      </c>
      <c r="U59" s="249" t="s">
        <v>1046</v>
      </c>
      <c r="V59" s="249" t="s">
        <v>75</v>
      </c>
      <c r="W59" s="249">
        <f t="shared" si="0"/>
        <v>10</v>
      </c>
    </row>
    <row r="60" spans="1:23" ht="171" x14ac:dyDescent="0.2">
      <c r="A60" s="249" t="s">
        <v>156</v>
      </c>
      <c r="B60" s="249" t="s">
        <v>152</v>
      </c>
      <c r="C60" s="249">
        <v>0</v>
      </c>
      <c r="D60" s="249">
        <v>0</v>
      </c>
      <c r="E60" s="249">
        <v>0</v>
      </c>
      <c r="F60" s="249">
        <v>0</v>
      </c>
      <c r="G60" s="249">
        <v>0</v>
      </c>
      <c r="H60" s="249">
        <v>1</v>
      </c>
      <c r="I60" s="249">
        <v>0</v>
      </c>
      <c r="J60" s="249">
        <v>1</v>
      </c>
      <c r="K60" s="249"/>
      <c r="L60" s="249" t="s">
        <v>148</v>
      </c>
      <c r="M60" s="249" t="s">
        <v>1046</v>
      </c>
      <c r="N60" s="249" t="s">
        <v>1331</v>
      </c>
      <c r="O60" s="249" t="s">
        <v>1038</v>
      </c>
      <c r="P60" s="249" t="s">
        <v>1038</v>
      </c>
      <c r="Q60" s="249" t="s">
        <v>1038</v>
      </c>
      <c r="R60" s="249" t="s">
        <v>1145</v>
      </c>
      <c r="S60" s="249" t="s">
        <v>34</v>
      </c>
      <c r="T60" s="249" t="s">
        <v>149</v>
      </c>
      <c r="U60" s="249" t="s">
        <v>1046</v>
      </c>
      <c r="V60" s="249" t="s">
        <v>75</v>
      </c>
      <c r="W60" s="249">
        <f t="shared" si="0"/>
        <v>10</v>
      </c>
    </row>
    <row r="61" spans="1:23" ht="171" x14ac:dyDescent="0.2">
      <c r="A61" s="249" t="s">
        <v>159</v>
      </c>
      <c r="B61" s="249" t="s">
        <v>154</v>
      </c>
      <c r="C61" s="249">
        <v>0</v>
      </c>
      <c r="D61" s="249">
        <v>0</v>
      </c>
      <c r="E61" s="249">
        <v>0</v>
      </c>
      <c r="F61" s="249">
        <v>0</v>
      </c>
      <c r="G61" s="249">
        <v>0</v>
      </c>
      <c r="H61" s="249">
        <v>1</v>
      </c>
      <c r="I61" s="249">
        <v>0</v>
      </c>
      <c r="J61" s="249">
        <v>1</v>
      </c>
      <c r="K61" s="249"/>
      <c r="L61" s="249" t="s">
        <v>148</v>
      </c>
      <c r="M61" s="249" t="s">
        <v>1046</v>
      </c>
      <c r="N61" s="249" t="s">
        <v>1331</v>
      </c>
      <c r="O61" s="249" t="s">
        <v>1038</v>
      </c>
      <c r="P61" s="249" t="s">
        <v>1038</v>
      </c>
      <c r="Q61" s="249" t="s">
        <v>1038</v>
      </c>
      <c r="R61" s="249" t="s">
        <v>1145</v>
      </c>
      <c r="S61" s="249" t="s">
        <v>34</v>
      </c>
      <c r="T61" s="249" t="s">
        <v>149</v>
      </c>
      <c r="U61" s="249" t="s">
        <v>1046</v>
      </c>
      <c r="V61" s="249" t="s">
        <v>75</v>
      </c>
      <c r="W61" s="249">
        <f t="shared" si="0"/>
        <v>10</v>
      </c>
    </row>
    <row r="62" spans="1:23" ht="171" x14ac:dyDescent="0.2">
      <c r="A62" s="249" t="s">
        <v>160</v>
      </c>
      <c r="B62" s="249" t="s">
        <v>157</v>
      </c>
      <c r="C62" s="249">
        <v>0</v>
      </c>
      <c r="D62" s="249">
        <v>0</v>
      </c>
      <c r="E62" s="249">
        <v>0</v>
      </c>
      <c r="F62" s="249">
        <v>0</v>
      </c>
      <c r="G62" s="249">
        <v>0</v>
      </c>
      <c r="H62" s="249">
        <v>1</v>
      </c>
      <c r="I62" s="249">
        <v>0</v>
      </c>
      <c r="J62" s="249">
        <v>1</v>
      </c>
      <c r="K62" s="249"/>
      <c r="L62" s="249" t="s">
        <v>148</v>
      </c>
      <c r="M62" s="249" t="s">
        <v>1046</v>
      </c>
      <c r="N62" s="249" t="s">
        <v>1331</v>
      </c>
      <c r="O62" s="249" t="s">
        <v>1038</v>
      </c>
      <c r="P62" s="249" t="s">
        <v>158</v>
      </c>
      <c r="Q62" s="249" t="s">
        <v>1038</v>
      </c>
      <c r="R62" s="249" t="s">
        <v>1145</v>
      </c>
      <c r="S62" s="249" t="s">
        <v>34</v>
      </c>
      <c r="T62" s="249" t="s">
        <v>149</v>
      </c>
      <c r="U62" s="249" t="s">
        <v>1046</v>
      </c>
      <c r="V62" s="249" t="s">
        <v>75</v>
      </c>
      <c r="W62" s="249">
        <f t="shared" si="0"/>
        <v>10</v>
      </c>
    </row>
    <row r="63" spans="1:23" ht="171" x14ac:dyDescent="0.2">
      <c r="A63" s="249" t="s">
        <v>163</v>
      </c>
      <c r="B63" s="249" t="s">
        <v>161</v>
      </c>
      <c r="C63" s="249">
        <v>0</v>
      </c>
      <c r="D63" s="249">
        <v>0</v>
      </c>
      <c r="E63" s="249">
        <v>0</v>
      </c>
      <c r="F63" s="249">
        <v>0</v>
      </c>
      <c r="G63" s="249">
        <v>0</v>
      </c>
      <c r="H63" s="249">
        <v>1</v>
      </c>
      <c r="I63" s="249">
        <v>0</v>
      </c>
      <c r="J63" s="249">
        <v>1</v>
      </c>
      <c r="K63" s="249"/>
      <c r="L63" s="249" t="s">
        <v>148</v>
      </c>
      <c r="M63" s="249" t="s">
        <v>1046</v>
      </c>
      <c r="N63" s="249" t="s">
        <v>1331</v>
      </c>
      <c r="O63" s="249" t="s">
        <v>1038</v>
      </c>
      <c r="P63" s="249" t="s">
        <v>162</v>
      </c>
      <c r="Q63" s="249" t="s">
        <v>1038</v>
      </c>
      <c r="R63" s="249" t="s">
        <v>1145</v>
      </c>
      <c r="S63" s="249" t="s">
        <v>34</v>
      </c>
      <c r="T63" s="249" t="s">
        <v>149</v>
      </c>
      <c r="U63" s="249" t="s">
        <v>1046</v>
      </c>
      <c r="V63" s="249" t="s">
        <v>75</v>
      </c>
      <c r="W63" s="249">
        <f t="shared" si="0"/>
        <v>10</v>
      </c>
    </row>
    <row r="64" spans="1:23" ht="228" x14ac:dyDescent="0.2">
      <c r="A64" s="249" t="s">
        <v>164</v>
      </c>
      <c r="B64" s="249" t="s">
        <v>1051</v>
      </c>
      <c r="C64" s="249">
        <v>0</v>
      </c>
      <c r="D64" s="249">
        <v>0</v>
      </c>
      <c r="E64" s="249">
        <v>0</v>
      </c>
      <c r="F64" s="249">
        <v>1</v>
      </c>
      <c r="G64" s="249">
        <v>0</v>
      </c>
      <c r="H64" s="249">
        <v>0</v>
      </c>
      <c r="I64" s="249">
        <v>0</v>
      </c>
      <c r="J64" s="249">
        <v>1</v>
      </c>
      <c r="K64" s="249"/>
      <c r="L64" s="249" t="s">
        <v>165</v>
      </c>
      <c r="M64" s="249" t="s">
        <v>1046</v>
      </c>
      <c r="N64" s="249" t="s">
        <v>1332</v>
      </c>
      <c r="O64" s="249" t="s">
        <v>166</v>
      </c>
      <c r="P64" s="249" t="s">
        <v>167</v>
      </c>
      <c r="Q64" s="249" t="s">
        <v>168</v>
      </c>
      <c r="R64" s="249" t="s">
        <v>1292</v>
      </c>
      <c r="S64" s="249" t="s">
        <v>1333</v>
      </c>
      <c r="T64" s="249" t="s">
        <v>40</v>
      </c>
      <c r="U64" s="249" t="s">
        <v>1046</v>
      </c>
      <c r="V64" s="249" t="s">
        <v>46</v>
      </c>
      <c r="W64" s="249">
        <f t="shared" si="0"/>
        <v>20</v>
      </c>
    </row>
    <row r="65" spans="1:23" ht="242.25" x14ac:dyDescent="0.2">
      <c r="A65" s="249" t="s">
        <v>169</v>
      </c>
      <c r="B65" s="249" t="s">
        <v>1052</v>
      </c>
      <c r="C65" s="249">
        <v>0</v>
      </c>
      <c r="D65" s="249">
        <v>0</v>
      </c>
      <c r="E65" s="249">
        <v>0</v>
      </c>
      <c r="F65" s="249">
        <v>1</v>
      </c>
      <c r="G65" s="249">
        <v>0</v>
      </c>
      <c r="H65" s="249">
        <v>0</v>
      </c>
      <c r="I65" s="249">
        <v>0</v>
      </c>
      <c r="J65" s="249">
        <v>0</v>
      </c>
      <c r="K65" s="249"/>
      <c r="L65" s="249" t="s">
        <v>165</v>
      </c>
      <c r="M65" s="249" t="s">
        <v>1046</v>
      </c>
      <c r="N65" s="249" t="s">
        <v>1332</v>
      </c>
      <c r="O65" s="249" t="s">
        <v>1038</v>
      </c>
      <c r="P65" s="249" t="s">
        <v>179</v>
      </c>
      <c r="Q65" s="249" t="s">
        <v>180</v>
      </c>
      <c r="R65" s="249" t="s">
        <v>1334</v>
      </c>
      <c r="S65" s="249" t="s">
        <v>1335</v>
      </c>
      <c r="T65" s="249" t="s">
        <v>40</v>
      </c>
      <c r="U65" s="249" t="s">
        <v>1046</v>
      </c>
      <c r="V65" s="249" t="s">
        <v>46</v>
      </c>
      <c r="W65" s="249">
        <f t="shared" si="0"/>
        <v>20</v>
      </c>
    </row>
    <row r="66" spans="1:23" ht="213.75" x14ac:dyDescent="0.2">
      <c r="A66" s="249" t="s">
        <v>173</v>
      </c>
      <c r="B66" s="249" t="s">
        <v>1053</v>
      </c>
      <c r="C66" s="249">
        <v>0</v>
      </c>
      <c r="D66" s="249">
        <v>0</v>
      </c>
      <c r="E66" s="249">
        <v>0</v>
      </c>
      <c r="F66" s="249">
        <v>1</v>
      </c>
      <c r="G66" s="249">
        <v>0</v>
      </c>
      <c r="H66" s="249">
        <v>0</v>
      </c>
      <c r="I66" s="249">
        <v>0</v>
      </c>
      <c r="J66" s="249">
        <v>0</v>
      </c>
      <c r="K66" s="249"/>
      <c r="L66" s="249" t="s">
        <v>165</v>
      </c>
      <c r="M66" s="249" t="s">
        <v>1046</v>
      </c>
      <c r="N66" s="249" t="s">
        <v>1332</v>
      </c>
      <c r="O66" s="249" t="s">
        <v>187</v>
      </c>
      <c r="P66" s="249" t="s">
        <v>188</v>
      </c>
      <c r="Q66" s="249" t="s">
        <v>189</v>
      </c>
      <c r="R66" s="249" t="s">
        <v>1482</v>
      </c>
      <c r="S66" s="249" t="s">
        <v>1336</v>
      </c>
      <c r="T66" s="249" t="s">
        <v>40</v>
      </c>
      <c r="U66" s="249" t="s">
        <v>1046</v>
      </c>
      <c r="V66" s="249" t="s">
        <v>46</v>
      </c>
      <c r="W66" s="249">
        <f t="shared" ref="W66:W128" si="1">IF($V66="Critical Importance",20,IF($V66="Minor Importance",5,10))</f>
        <v>20</v>
      </c>
    </row>
    <row r="67" spans="1:23" ht="85.5" x14ac:dyDescent="0.2">
      <c r="A67" s="249" t="s">
        <v>178</v>
      </c>
      <c r="B67" s="249" t="s">
        <v>197</v>
      </c>
      <c r="C67" s="249">
        <v>0</v>
      </c>
      <c r="D67" s="249">
        <v>0</v>
      </c>
      <c r="E67" s="249">
        <v>0</v>
      </c>
      <c r="F67" s="249">
        <v>1</v>
      </c>
      <c r="G67" s="249">
        <v>0</v>
      </c>
      <c r="H67" s="249">
        <v>0</v>
      </c>
      <c r="I67" s="249">
        <v>0</v>
      </c>
      <c r="J67" s="249">
        <v>1</v>
      </c>
      <c r="K67" s="249"/>
      <c r="L67" s="249" t="s">
        <v>165</v>
      </c>
      <c r="M67" s="249" t="s">
        <v>1046</v>
      </c>
      <c r="N67" s="249" t="s">
        <v>1332</v>
      </c>
      <c r="O67" s="249" t="s">
        <v>1038</v>
      </c>
      <c r="P67" s="249" t="s">
        <v>198</v>
      </c>
      <c r="Q67" s="249" t="s">
        <v>199</v>
      </c>
      <c r="R67" s="249" t="s">
        <v>200</v>
      </c>
      <c r="S67" s="249" t="s">
        <v>1337</v>
      </c>
      <c r="T67" s="249" t="s">
        <v>149</v>
      </c>
      <c r="U67" s="249" t="s">
        <v>1046</v>
      </c>
      <c r="V67" s="249" t="s">
        <v>46</v>
      </c>
      <c r="W67" s="249">
        <f t="shared" si="1"/>
        <v>20</v>
      </c>
    </row>
    <row r="68" spans="1:23" ht="256.5" x14ac:dyDescent="0.2">
      <c r="A68" s="249" t="s">
        <v>181</v>
      </c>
      <c r="B68" s="249" t="s">
        <v>1054</v>
      </c>
      <c r="C68" s="249">
        <v>0</v>
      </c>
      <c r="D68" s="249">
        <v>0</v>
      </c>
      <c r="E68" s="249">
        <v>0</v>
      </c>
      <c r="F68" s="249">
        <v>1</v>
      </c>
      <c r="G68" s="249">
        <v>0</v>
      </c>
      <c r="H68" s="249">
        <v>0</v>
      </c>
      <c r="I68" s="249">
        <v>0</v>
      </c>
      <c r="J68" s="249">
        <v>0</v>
      </c>
      <c r="K68" s="249"/>
      <c r="L68" s="249" t="s">
        <v>165</v>
      </c>
      <c r="M68" s="249" t="s">
        <v>1046</v>
      </c>
      <c r="N68" s="249" t="s">
        <v>1332</v>
      </c>
      <c r="O68" s="249" t="s">
        <v>1038</v>
      </c>
      <c r="P68" s="249" t="s">
        <v>202</v>
      </c>
      <c r="Q68" s="249" t="s">
        <v>203</v>
      </c>
      <c r="R68" s="249" t="s">
        <v>1338</v>
      </c>
      <c r="S68" s="249" t="s">
        <v>1339</v>
      </c>
      <c r="T68" s="249" t="s">
        <v>40</v>
      </c>
      <c r="U68" s="249" t="s">
        <v>1046</v>
      </c>
      <c r="V68" s="249" t="s">
        <v>46</v>
      </c>
      <c r="W68" s="249">
        <f t="shared" si="1"/>
        <v>20</v>
      </c>
    </row>
    <row r="69" spans="1:23" ht="242.25" x14ac:dyDescent="0.2">
      <c r="A69" s="249" t="s">
        <v>186</v>
      </c>
      <c r="B69" s="249" t="s">
        <v>1055</v>
      </c>
      <c r="C69" s="249">
        <v>0</v>
      </c>
      <c r="D69" s="249">
        <v>0</v>
      </c>
      <c r="E69" s="249">
        <v>0</v>
      </c>
      <c r="F69" s="249">
        <v>1</v>
      </c>
      <c r="G69" s="249">
        <v>0</v>
      </c>
      <c r="H69" s="249">
        <v>0</v>
      </c>
      <c r="I69" s="249">
        <v>0</v>
      </c>
      <c r="J69" s="249">
        <v>0</v>
      </c>
      <c r="K69" s="249"/>
      <c r="L69" s="249" t="s">
        <v>165</v>
      </c>
      <c r="M69" s="249" t="s">
        <v>1046</v>
      </c>
      <c r="N69" s="249" t="s">
        <v>1332</v>
      </c>
      <c r="O69" s="249" t="s">
        <v>1038</v>
      </c>
      <c r="P69" s="249" t="s">
        <v>217</v>
      </c>
      <c r="Q69" s="249" t="s">
        <v>218</v>
      </c>
      <c r="R69" s="249" t="s">
        <v>1340</v>
      </c>
      <c r="S69" s="249" t="s">
        <v>1341</v>
      </c>
      <c r="T69" s="249" t="s">
        <v>40</v>
      </c>
      <c r="U69" s="249" t="s">
        <v>1046</v>
      </c>
      <c r="V69" s="249" t="s">
        <v>46</v>
      </c>
      <c r="W69" s="249">
        <f t="shared" si="1"/>
        <v>20</v>
      </c>
    </row>
    <row r="70" spans="1:23" ht="142.5" x14ac:dyDescent="0.2">
      <c r="A70" s="249" t="s">
        <v>190</v>
      </c>
      <c r="B70" s="249" t="s">
        <v>1056</v>
      </c>
      <c r="C70" s="249">
        <v>0</v>
      </c>
      <c r="D70" s="249">
        <v>0</v>
      </c>
      <c r="E70" s="249">
        <v>0</v>
      </c>
      <c r="F70" s="249">
        <v>1</v>
      </c>
      <c r="G70" s="249">
        <v>0</v>
      </c>
      <c r="H70" s="249">
        <v>0</v>
      </c>
      <c r="I70" s="249">
        <v>0</v>
      </c>
      <c r="J70" s="249">
        <v>0</v>
      </c>
      <c r="K70" s="249"/>
      <c r="L70" s="249" t="s">
        <v>165</v>
      </c>
      <c r="M70" s="249" t="s">
        <v>1046</v>
      </c>
      <c r="N70" s="249" t="s">
        <v>1332</v>
      </c>
      <c r="O70" s="249" t="s">
        <v>1038</v>
      </c>
      <c r="P70" s="249" t="s">
        <v>220</v>
      </c>
      <c r="Q70" s="249" t="s">
        <v>221</v>
      </c>
      <c r="R70" s="249" t="s">
        <v>1342</v>
      </c>
      <c r="S70" s="249" t="s">
        <v>1343</v>
      </c>
      <c r="T70" s="249" t="s">
        <v>40</v>
      </c>
      <c r="U70" s="249" t="s">
        <v>1046</v>
      </c>
      <c r="V70" s="249" t="s">
        <v>46</v>
      </c>
      <c r="W70" s="249">
        <f t="shared" si="1"/>
        <v>20</v>
      </c>
    </row>
    <row r="71" spans="1:23" ht="213.75" x14ac:dyDescent="0.2">
      <c r="A71" s="249" t="s">
        <v>196</v>
      </c>
      <c r="B71" s="249" t="s">
        <v>170</v>
      </c>
      <c r="C71" s="249">
        <v>0</v>
      </c>
      <c r="D71" s="249">
        <v>0</v>
      </c>
      <c r="E71" s="249">
        <v>0</v>
      </c>
      <c r="F71" s="249">
        <v>1</v>
      </c>
      <c r="G71" s="249">
        <v>0</v>
      </c>
      <c r="H71" s="249">
        <v>0</v>
      </c>
      <c r="I71" s="249">
        <v>0</v>
      </c>
      <c r="J71" s="249">
        <v>1</v>
      </c>
      <c r="K71" s="249"/>
      <c r="L71" s="249" t="s">
        <v>165</v>
      </c>
      <c r="M71" s="249" t="s">
        <v>1046</v>
      </c>
      <c r="N71" s="249" t="s">
        <v>1332</v>
      </c>
      <c r="O71" s="249" t="s">
        <v>171</v>
      </c>
      <c r="P71" s="249" t="s">
        <v>172</v>
      </c>
      <c r="Q71" s="249" t="s">
        <v>1038</v>
      </c>
      <c r="R71" s="249" t="s">
        <v>1344</v>
      </c>
      <c r="S71" s="249" t="s">
        <v>1345</v>
      </c>
      <c r="T71" s="249" t="s">
        <v>40</v>
      </c>
      <c r="U71" s="249" t="s">
        <v>1046</v>
      </c>
      <c r="V71" s="249" t="s">
        <v>75</v>
      </c>
      <c r="W71" s="249">
        <f t="shared" si="1"/>
        <v>10</v>
      </c>
    </row>
    <row r="72" spans="1:23" ht="228" x14ac:dyDescent="0.2">
      <c r="A72" s="249" t="s">
        <v>201</v>
      </c>
      <c r="B72" s="249" t="s">
        <v>174</v>
      </c>
      <c r="C72" s="249">
        <v>0</v>
      </c>
      <c r="D72" s="249">
        <v>0</v>
      </c>
      <c r="E72" s="249">
        <v>0</v>
      </c>
      <c r="F72" s="249">
        <v>1</v>
      </c>
      <c r="G72" s="249">
        <v>0</v>
      </c>
      <c r="H72" s="249">
        <v>0</v>
      </c>
      <c r="I72" s="249">
        <v>0</v>
      </c>
      <c r="J72" s="249">
        <v>0</v>
      </c>
      <c r="K72" s="249"/>
      <c r="L72" s="249" t="s">
        <v>165</v>
      </c>
      <c r="M72" s="249" t="s">
        <v>1046</v>
      </c>
      <c r="N72" s="249" t="s">
        <v>1332</v>
      </c>
      <c r="O72" s="249" t="s">
        <v>1038</v>
      </c>
      <c r="P72" s="249" t="s">
        <v>175</v>
      </c>
      <c r="Q72" s="249" t="s">
        <v>176</v>
      </c>
      <c r="R72" s="249" t="s">
        <v>177</v>
      </c>
      <c r="S72" s="249" t="s">
        <v>1300</v>
      </c>
      <c r="T72" s="249" t="s">
        <v>40</v>
      </c>
      <c r="U72" s="249" t="s">
        <v>1046</v>
      </c>
      <c r="V72" s="249" t="s">
        <v>75</v>
      </c>
      <c r="W72" s="249">
        <f t="shared" si="1"/>
        <v>10</v>
      </c>
    </row>
    <row r="73" spans="1:23" ht="256.5" x14ac:dyDescent="0.2">
      <c r="A73" s="249" t="s">
        <v>204</v>
      </c>
      <c r="B73" s="249" t="s">
        <v>182</v>
      </c>
      <c r="C73" s="249">
        <v>0</v>
      </c>
      <c r="D73" s="249">
        <v>0</v>
      </c>
      <c r="E73" s="249">
        <v>0</v>
      </c>
      <c r="F73" s="249">
        <v>1</v>
      </c>
      <c r="G73" s="249">
        <v>0</v>
      </c>
      <c r="H73" s="249">
        <v>0</v>
      </c>
      <c r="I73" s="249">
        <v>0</v>
      </c>
      <c r="J73" s="249">
        <v>0</v>
      </c>
      <c r="K73" s="249"/>
      <c r="L73" s="249" t="s">
        <v>165</v>
      </c>
      <c r="M73" s="249" t="s">
        <v>1046</v>
      </c>
      <c r="N73" s="249" t="s">
        <v>1332</v>
      </c>
      <c r="O73" s="249" t="s">
        <v>183</v>
      </c>
      <c r="P73" s="249" t="s">
        <v>90</v>
      </c>
      <c r="Q73" s="249" t="s">
        <v>184</v>
      </c>
      <c r="R73" s="249" t="s">
        <v>1346</v>
      </c>
      <c r="S73" s="249" t="s">
        <v>185</v>
      </c>
      <c r="T73" s="249" t="s">
        <v>40</v>
      </c>
      <c r="U73" s="249" t="s">
        <v>1046</v>
      </c>
      <c r="V73" s="249" t="s">
        <v>75</v>
      </c>
      <c r="W73" s="249">
        <f t="shared" si="1"/>
        <v>10</v>
      </c>
    </row>
    <row r="74" spans="1:23" ht="185.25" x14ac:dyDescent="0.2">
      <c r="A74" s="249" t="s">
        <v>208</v>
      </c>
      <c r="B74" s="249" t="s">
        <v>209</v>
      </c>
      <c r="C74" s="249">
        <v>0</v>
      </c>
      <c r="D74" s="249">
        <v>0</v>
      </c>
      <c r="E74" s="249">
        <v>0</v>
      </c>
      <c r="F74" s="249">
        <v>1</v>
      </c>
      <c r="G74" s="249">
        <v>0</v>
      </c>
      <c r="H74" s="249">
        <v>0</v>
      </c>
      <c r="I74" s="249">
        <v>0</v>
      </c>
      <c r="J74" s="249">
        <v>0</v>
      </c>
      <c r="K74" s="249"/>
      <c r="L74" s="249" t="s">
        <v>165</v>
      </c>
      <c r="M74" s="249" t="s">
        <v>1046</v>
      </c>
      <c r="N74" s="249" t="s">
        <v>1332</v>
      </c>
      <c r="O74" s="249" t="s">
        <v>1038</v>
      </c>
      <c r="P74" s="249" t="s">
        <v>210</v>
      </c>
      <c r="Q74" s="249" t="s">
        <v>211</v>
      </c>
      <c r="R74" s="249" t="s">
        <v>1347</v>
      </c>
      <c r="S74" s="249" t="s">
        <v>1348</v>
      </c>
      <c r="T74" s="249" t="s">
        <v>40</v>
      </c>
      <c r="U74" s="249" t="s">
        <v>1046</v>
      </c>
      <c r="V74" s="249" t="s">
        <v>75</v>
      </c>
      <c r="W74" s="249">
        <f t="shared" si="1"/>
        <v>10</v>
      </c>
    </row>
    <row r="75" spans="1:23" ht="185.25" x14ac:dyDescent="0.2">
      <c r="A75" s="249" t="s">
        <v>212</v>
      </c>
      <c r="B75" s="249" t="s">
        <v>213</v>
      </c>
      <c r="C75" s="249">
        <v>0</v>
      </c>
      <c r="D75" s="249">
        <v>0</v>
      </c>
      <c r="E75" s="249">
        <v>0</v>
      </c>
      <c r="F75" s="249">
        <v>1</v>
      </c>
      <c r="G75" s="249">
        <v>0</v>
      </c>
      <c r="H75" s="249">
        <v>0</v>
      </c>
      <c r="I75" s="249">
        <v>0</v>
      </c>
      <c r="J75" s="249">
        <v>0</v>
      </c>
      <c r="K75" s="249"/>
      <c r="L75" s="249" t="s">
        <v>165</v>
      </c>
      <c r="M75" s="249" t="s">
        <v>1046</v>
      </c>
      <c r="N75" s="249" t="s">
        <v>1332</v>
      </c>
      <c r="O75" s="249" t="s">
        <v>1038</v>
      </c>
      <c r="P75" s="249" t="s">
        <v>214</v>
      </c>
      <c r="Q75" s="249" t="s">
        <v>215</v>
      </c>
      <c r="R75" s="249" t="s">
        <v>1347</v>
      </c>
      <c r="S75" s="249" t="s">
        <v>1348</v>
      </c>
      <c r="T75" s="249" t="s">
        <v>40</v>
      </c>
      <c r="U75" s="249" t="s">
        <v>1046</v>
      </c>
      <c r="V75" s="249" t="s">
        <v>75</v>
      </c>
      <c r="W75" s="249">
        <f t="shared" si="1"/>
        <v>10</v>
      </c>
    </row>
    <row r="76" spans="1:23" ht="128.25" x14ac:dyDescent="0.2">
      <c r="A76" s="249" t="s">
        <v>216</v>
      </c>
      <c r="B76" s="249" t="s">
        <v>191</v>
      </c>
      <c r="C76" s="249">
        <v>0</v>
      </c>
      <c r="D76" s="249">
        <v>0</v>
      </c>
      <c r="E76" s="249">
        <v>0</v>
      </c>
      <c r="F76" s="249">
        <v>1</v>
      </c>
      <c r="G76" s="249">
        <v>0</v>
      </c>
      <c r="H76" s="249">
        <v>0</v>
      </c>
      <c r="I76" s="249">
        <v>0</v>
      </c>
      <c r="J76" s="249">
        <v>0</v>
      </c>
      <c r="K76" s="249"/>
      <c r="L76" s="249" t="s">
        <v>165</v>
      </c>
      <c r="M76" s="249" t="s">
        <v>1046</v>
      </c>
      <c r="N76" s="249" t="s">
        <v>1332</v>
      </c>
      <c r="O76" s="249" t="s">
        <v>192</v>
      </c>
      <c r="P76" s="249" t="s">
        <v>193</v>
      </c>
      <c r="Q76" s="249" t="s">
        <v>194</v>
      </c>
      <c r="R76" s="249" t="s">
        <v>195</v>
      </c>
      <c r="S76" s="249" t="s">
        <v>1349</v>
      </c>
      <c r="T76" s="249" t="s">
        <v>40</v>
      </c>
      <c r="U76" s="249" t="s">
        <v>1046</v>
      </c>
      <c r="V76" s="249" t="s">
        <v>41</v>
      </c>
      <c r="W76" s="249">
        <f t="shared" si="1"/>
        <v>5</v>
      </c>
    </row>
    <row r="77" spans="1:23" ht="199.5" x14ac:dyDescent="0.2">
      <c r="A77" s="249" t="s">
        <v>219</v>
      </c>
      <c r="B77" s="249" t="s">
        <v>205</v>
      </c>
      <c r="C77" s="249">
        <v>0</v>
      </c>
      <c r="D77" s="249">
        <v>0</v>
      </c>
      <c r="E77" s="249">
        <v>0</v>
      </c>
      <c r="F77" s="249">
        <v>1</v>
      </c>
      <c r="G77" s="249">
        <v>0</v>
      </c>
      <c r="H77" s="249">
        <v>0</v>
      </c>
      <c r="I77" s="249">
        <v>0</v>
      </c>
      <c r="J77" s="249">
        <v>0</v>
      </c>
      <c r="K77" s="249"/>
      <c r="L77" s="249" t="s">
        <v>165</v>
      </c>
      <c r="M77" s="249" t="s">
        <v>1046</v>
      </c>
      <c r="N77" s="249" t="s">
        <v>1332</v>
      </c>
      <c r="O77" s="249" t="s">
        <v>1038</v>
      </c>
      <c r="P77" s="249" t="s">
        <v>206</v>
      </c>
      <c r="Q77" s="249" t="s">
        <v>207</v>
      </c>
      <c r="R77" s="249" t="s">
        <v>1350</v>
      </c>
      <c r="S77" s="249" t="s">
        <v>1351</v>
      </c>
      <c r="T77" s="249" t="s">
        <v>40</v>
      </c>
      <c r="U77" s="249" t="s">
        <v>1046</v>
      </c>
      <c r="V77" s="249" t="s">
        <v>41</v>
      </c>
      <c r="W77" s="249">
        <f t="shared" si="1"/>
        <v>5</v>
      </c>
    </row>
    <row r="78" spans="1:23" ht="185.25" x14ac:dyDescent="0.2">
      <c r="A78" s="249" t="s">
        <v>222</v>
      </c>
      <c r="B78" s="249" t="s">
        <v>1057</v>
      </c>
      <c r="C78" s="249">
        <v>0</v>
      </c>
      <c r="D78" s="249">
        <v>0</v>
      </c>
      <c r="E78" s="249">
        <v>1</v>
      </c>
      <c r="F78" s="249">
        <v>0</v>
      </c>
      <c r="G78" s="249">
        <v>0</v>
      </c>
      <c r="H78" s="249">
        <v>0</v>
      </c>
      <c r="I78" s="249">
        <v>0</v>
      </c>
      <c r="J78" s="249">
        <v>1</v>
      </c>
      <c r="K78" s="249"/>
      <c r="L78" s="249" t="s">
        <v>4</v>
      </c>
      <c r="M78" s="249" t="s">
        <v>1046</v>
      </c>
      <c r="N78" s="249" t="s">
        <v>1332</v>
      </c>
      <c r="O78" s="249" t="s">
        <v>1146</v>
      </c>
      <c r="P78" s="249" t="s">
        <v>223</v>
      </c>
      <c r="Q78" s="249" t="s">
        <v>224</v>
      </c>
      <c r="R78" s="249" t="s">
        <v>225</v>
      </c>
      <c r="S78" s="249" t="s">
        <v>226</v>
      </c>
      <c r="T78" s="249" t="s">
        <v>40</v>
      </c>
      <c r="U78" s="249" t="s">
        <v>1046</v>
      </c>
      <c r="V78" s="249" t="s">
        <v>46</v>
      </c>
      <c r="W78" s="249">
        <f t="shared" si="1"/>
        <v>20</v>
      </c>
    </row>
    <row r="79" spans="1:23" ht="128.25" x14ac:dyDescent="0.2">
      <c r="A79" s="249" t="s">
        <v>227</v>
      </c>
      <c r="B79" s="249" t="s">
        <v>1058</v>
      </c>
      <c r="C79" s="249">
        <v>0</v>
      </c>
      <c r="D79" s="249">
        <v>0</v>
      </c>
      <c r="E79" s="249">
        <v>1</v>
      </c>
      <c r="F79" s="249">
        <v>0</v>
      </c>
      <c r="G79" s="249">
        <v>0</v>
      </c>
      <c r="H79" s="249">
        <v>0</v>
      </c>
      <c r="I79" s="249">
        <v>0</v>
      </c>
      <c r="J79" s="249">
        <v>1</v>
      </c>
      <c r="K79" s="249"/>
      <c r="L79" s="249" t="s">
        <v>4</v>
      </c>
      <c r="M79" s="249" t="s">
        <v>1046</v>
      </c>
      <c r="N79" s="249" t="s">
        <v>1332</v>
      </c>
      <c r="O79" s="249" t="s">
        <v>1038</v>
      </c>
      <c r="P79" s="249" t="s">
        <v>228</v>
      </c>
      <c r="Q79" s="249" t="s">
        <v>229</v>
      </c>
      <c r="R79" s="249" t="s">
        <v>1352</v>
      </c>
      <c r="S79" s="249" t="s">
        <v>230</v>
      </c>
      <c r="T79" s="249" t="s">
        <v>40</v>
      </c>
      <c r="U79" s="249" t="s">
        <v>1046</v>
      </c>
      <c r="V79" s="249" t="s">
        <v>46</v>
      </c>
      <c r="W79" s="249">
        <f t="shared" si="1"/>
        <v>20</v>
      </c>
    </row>
    <row r="80" spans="1:23" ht="99.75" x14ac:dyDescent="0.2">
      <c r="A80" s="249" t="s">
        <v>231</v>
      </c>
      <c r="B80" s="249" t="s">
        <v>1059</v>
      </c>
      <c r="C80" s="249">
        <v>0</v>
      </c>
      <c r="D80" s="249">
        <v>0</v>
      </c>
      <c r="E80" s="249">
        <v>1</v>
      </c>
      <c r="F80" s="249">
        <v>0</v>
      </c>
      <c r="G80" s="249">
        <v>0</v>
      </c>
      <c r="H80" s="249">
        <v>0</v>
      </c>
      <c r="I80" s="249">
        <v>0</v>
      </c>
      <c r="J80" s="249">
        <v>0</v>
      </c>
      <c r="K80" s="249"/>
      <c r="L80" s="249" t="s">
        <v>4</v>
      </c>
      <c r="M80" s="249" t="s">
        <v>1046</v>
      </c>
      <c r="N80" s="249" t="s">
        <v>1332</v>
      </c>
      <c r="O80" s="249" t="s">
        <v>1038</v>
      </c>
      <c r="P80" s="249" t="s">
        <v>233</v>
      </c>
      <c r="Q80" s="249" t="s">
        <v>234</v>
      </c>
      <c r="R80" s="249" t="s">
        <v>1353</v>
      </c>
      <c r="S80" s="249" t="s">
        <v>235</v>
      </c>
      <c r="T80" s="249" t="s">
        <v>40</v>
      </c>
      <c r="U80" s="249" t="s">
        <v>1046</v>
      </c>
      <c r="V80" s="249" t="s">
        <v>46</v>
      </c>
      <c r="W80" s="249">
        <f t="shared" si="1"/>
        <v>20</v>
      </c>
    </row>
    <row r="81" spans="1:23" ht="99.75" x14ac:dyDescent="0.2">
      <c r="A81" s="249" t="s">
        <v>232</v>
      </c>
      <c r="B81" s="249" t="s">
        <v>1060</v>
      </c>
      <c r="C81" s="249">
        <v>0</v>
      </c>
      <c r="D81" s="249">
        <v>0</v>
      </c>
      <c r="E81" s="249">
        <v>1</v>
      </c>
      <c r="F81" s="249">
        <v>0</v>
      </c>
      <c r="G81" s="249">
        <v>0</v>
      </c>
      <c r="H81" s="249">
        <v>0</v>
      </c>
      <c r="I81" s="249">
        <v>0</v>
      </c>
      <c r="J81" s="249">
        <v>0</v>
      </c>
      <c r="K81" s="249"/>
      <c r="L81" s="249" t="s">
        <v>4</v>
      </c>
      <c r="M81" s="249" t="s">
        <v>1046</v>
      </c>
      <c r="N81" s="249" t="s">
        <v>1332</v>
      </c>
      <c r="O81" s="249" t="s">
        <v>1256</v>
      </c>
      <c r="P81" s="249" t="s">
        <v>1038</v>
      </c>
      <c r="Q81" s="249" t="s">
        <v>237</v>
      </c>
      <c r="R81" s="249" t="s">
        <v>1353</v>
      </c>
      <c r="S81" s="249" t="s">
        <v>238</v>
      </c>
      <c r="T81" s="249" t="s">
        <v>149</v>
      </c>
      <c r="U81" s="249" t="s">
        <v>1046</v>
      </c>
      <c r="V81" s="249" t="s">
        <v>46</v>
      </c>
      <c r="W81" s="249">
        <f t="shared" si="1"/>
        <v>20</v>
      </c>
    </row>
    <row r="82" spans="1:23" ht="128.25" x14ac:dyDescent="0.2">
      <c r="A82" s="249" t="s">
        <v>236</v>
      </c>
      <c r="B82" s="249" t="s">
        <v>1061</v>
      </c>
      <c r="C82" s="249">
        <v>0</v>
      </c>
      <c r="D82" s="249">
        <v>0</v>
      </c>
      <c r="E82" s="249">
        <v>1</v>
      </c>
      <c r="F82" s="249">
        <v>0</v>
      </c>
      <c r="G82" s="249">
        <v>0</v>
      </c>
      <c r="H82" s="249">
        <v>0</v>
      </c>
      <c r="I82" s="249">
        <v>0</v>
      </c>
      <c r="J82" s="249">
        <v>0</v>
      </c>
      <c r="K82" s="249"/>
      <c r="L82" s="249" t="s">
        <v>4</v>
      </c>
      <c r="M82" s="249" t="s">
        <v>1046</v>
      </c>
      <c r="N82" s="249" t="s">
        <v>1332</v>
      </c>
      <c r="O82" s="249" t="s">
        <v>1038</v>
      </c>
      <c r="P82" s="249" t="s">
        <v>240</v>
      </c>
      <c r="Q82" s="249" t="s">
        <v>241</v>
      </c>
      <c r="R82" s="249" t="s">
        <v>242</v>
      </c>
      <c r="S82" s="249" t="s">
        <v>1354</v>
      </c>
      <c r="T82" s="249" t="s">
        <v>40</v>
      </c>
      <c r="U82" s="249" t="s">
        <v>1046</v>
      </c>
      <c r="V82" s="249" t="s">
        <v>46</v>
      </c>
      <c r="W82" s="249">
        <f t="shared" si="1"/>
        <v>20</v>
      </c>
    </row>
    <row r="83" spans="1:23" ht="156.75" x14ac:dyDescent="0.2">
      <c r="A83" s="249" t="s">
        <v>239</v>
      </c>
      <c r="B83" s="249" t="s">
        <v>1062</v>
      </c>
      <c r="C83" s="249">
        <v>0</v>
      </c>
      <c r="D83" s="249">
        <v>0</v>
      </c>
      <c r="E83" s="249">
        <v>1</v>
      </c>
      <c r="F83" s="249">
        <v>0</v>
      </c>
      <c r="G83" s="249">
        <v>0</v>
      </c>
      <c r="H83" s="249">
        <v>0</v>
      </c>
      <c r="I83" s="249">
        <v>0</v>
      </c>
      <c r="J83" s="249">
        <v>0</v>
      </c>
      <c r="K83" s="249"/>
      <c r="L83" s="249" t="s">
        <v>4</v>
      </c>
      <c r="M83" s="249" t="s">
        <v>1046</v>
      </c>
      <c r="N83" s="249" t="s">
        <v>1332</v>
      </c>
      <c r="O83" s="249" t="s">
        <v>1038</v>
      </c>
      <c r="P83" s="249" t="s">
        <v>244</v>
      </c>
      <c r="Q83" s="249" t="s">
        <v>245</v>
      </c>
      <c r="R83" s="249" t="s">
        <v>1355</v>
      </c>
      <c r="S83" s="249" t="s">
        <v>1356</v>
      </c>
      <c r="T83" s="249" t="s">
        <v>40</v>
      </c>
      <c r="U83" s="249" t="s">
        <v>1046</v>
      </c>
      <c r="V83" s="249" t="s">
        <v>46</v>
      </c>
      <c r="W83" s="249">
        <f t="shared" si="1"/>
        <v>20</v>
      </c>
    </row>
    <row r="84" spans="1:23" ht="156.75" x14ac:dyDescent="0.2">
      <c r="A84" s="249" t="s">
        <v>243</v>
      </c>
      <c r="B84" s="249" t="s">
        <v>1257</v>
      </c>
      <c r="C84" s="249">
        <v>0</v>
      </c>
      <c r="D84" s="249">
        <v>0</v>
      </c>
      <c r="E84" s="249">
        <v>1</v>
      </c>
      <c r="F84" s="249">
        <v>0</v>
      </c>
      <c r="G84" s="249">
        <v>0</v>
      </c>
      <c r="H84" s="249">
        <v>0</v>
      </c>
      <c r="I84" s="249">
        <v>0</v>
      </c>
      <c r="J84" s="249">
        <v>0</v>
      </c>
      <c r="K84" s="249"/>
      <c r="L84" s="249" t="s">
        <v>4</v>
      </c>
      <c r="M84" s="249" t="s">
        <v>1046</v>
      </c>
      <c r="N84" s="249" t="s">
        <v>1332</v>
      </c>
      <c r="O84" s="249" t="s">
        <v>1038</v>
      </c>
      <c r="P84" s="249" t="s">
        <v>1038</v>
      </c>
      <c r="Q84" s="249" t="s">
        <v>1258</v>
      </c>
      <c r="R84" s="249" t="s">
        <v>1357</v>
      </c>
      <c r="S84" s="249" t="s">
        <v>1358</v>
      </c>
      <c r="T84" s="249" t="s">
        <v>149</v>
      </c>
      <c r="U84" s="249" t="s">
        <v>1046</v>
      </c>
      <c r="V84" s="249" t="s">
        <v>46</v>
      </c>
      <c r="W84" s="249">
        <f t="shared" si="1"/>
        <v>20</v>
      </c>
    </row>
    <row r="85" spans="1:23" ht="85.5" x14ac:dyDescent="0.2">
      <c r="A85" s="249" t="s">
        <v>246</v>
      </c>
      <c r="B85" s="249" t="s">
        <v>1063</v>
      </c>
      <c r="C85" s="249">
        <v>0</v>
      </c>
      <c r="D85" s="249">
        <v>0</v>
      </c>
      <c r="E85" s="249">
        <v>1</v>
      </c>
      <c r="F85" s="249">
        <v>0</v>
      </c>
      <c r="G85" s="249">
        <v>0</v>
      </c>
      <c r="H85" s="249">
        <v>0</v>
      </c>
      <c r="I85" s="249">
        <v>0</v>
      </c>
      <c r="J85" s="249">
        <v>0</v>
      </c>
      <c r="K85" s="249"/>
      <c r="L85" s="249" t="s">
        <v>4</v>
      </c>
      <c r="M85" s="249" t="s">
        <v>1046</v>
      </c>
      <c r="N85" s="249" t="s">
        <v>1332</v>
      </c>
      <c r="O85" s="249" t="s">
        <v>1038</v>
      </c>
      <c r="P85" s="249" t="s">
        <v>1038</v>
      </c>
      <c r="Q85" s="249" t="s">
        <v>270</v>
      </c>
      <c r="R85" s="249" t="s">
        <v>271</v>
      </c>
      <c r="S85" s="249" t="s">
        <v>272</v>
      </c>
      <c r="T85" s="249" t="s">
        <v>149</v>
      </c>
      <c r="U85" s="249" t="s">
        <v>1046</v>
      </c>
      <c r="V85" s="249" t="s">
        <v>46</v>
      </c>
      <c r="W85" s="249">
        <f t="shared" si="1"/>
        <v>20</v>
      </c>
    </row>
    <row r="86" spans="1:23" ht="199.5" x14ac:dyDescent="0.2">
      <c r="A86" s="249" t="s">
        <v>250</v>
      </c>
      <c r="B86" s="249" t="s">
        <v>1064</v>
      </c>
      <c r="C86" s="249">
        <v>0</v>
      </c>
      <c r="D86" s="249">
        <v>0</v>
      </c>
      <c r="E86" s="249">
        <v>1</v>
      </c>
      <c r="F86" s="249">
        <v>0</v>
      </c>
      <c r="G86" s="249">
        <v>0</v>
      </c>
      <c r="H86" s="249">
        <v>0</v>
      </c>
      <c r="I86" s="249">
        <v>0</v>
      </c>
      <c r="J86" s="249">
        <v>1</v>
      </c>
      <c r="K86" s="249"/>
      <c r="L86" s="249" t="s">
        <v>4</v>
      </c>
      <c r="M86" s="249" t="s">
        <v>1046</v>
      </c>
      <c r="N86" s="249" t="s">
        <v>1332</v>
      </c>
      <c r="O86" s="249" t="s">
        <v>1038</v>
      </c>
      <c r="P86" s="249" t="s">
        <v>279</v>
      </c>
      <c r="Q86" s="249" t="s">
        <v>1038</v>
      </c>
      <c r="R86" s="249" t="s">
        <v>280</v>
      </c>
      <c r="S86" s="249" t="s">
        <v>1359</v>
      </c>
      <c r="T86" s="249" t="s">
        <v>40</v>
      </c>
      <c r="U86" s="249" t="s">
        <v>1046</v>
      </c>
      <c r="V86" s="249" t="s">
        <v>46</v>
      </c>
      <c r="W86" s="249">
        <f t="shared" si="1"/>
        <v>20</v>
      </c>
    </row>
    <row r="87" spans="1:23" ht="242.25" x14ac:dyDescent="0.2">
      <c r="A87" s="249" t="s">
        <v>253</v>
      </c>
      <c r="B87" s="249" t="s">
        <v>1147</v>
      </c>
      <c r="C87" s="249">
        <v>0</v>
      </c>
      <c r="D87" s="249">
        <v>0</v>
      </c>
      <c r="E87" s="249">
        <v>1</v>
      </c>
      <c r="F87" s="249">
        <v>0</v>
      </c>
      <c r="G87" s="249">
        <v>0</v>
      </c>
      <c r="H87" s="249">
        <v>0</v>
      </c>
      <c r="I87" s="249">
        <v>0</v>
      </c>
      <c r="J87" s="249">
        <v>0</v>
      </c>
      <c r="K87" s="249" t="s">
        <v>37</v>
      </c>
      <c r="L87" s="249" t="s">
        <v>4</v>
      </c>
      <c r="M87" s="249" t="s">
        <v>1046</v>
      </c>
      <c r="N87" s="249" t="s">
        <v>1332</v>
      </c>
      <c r="O87" s="249" t="s">
        <v>1519</v>
      </c>
      <c r="P87" s="249" t="s">
        <v>1038</v>
      </c>
      <c r="Q87" s="249" t="s">
        <v>1038</v>
      </c>
      <c r="R87" s="249" t="s">
        <v>282</v>
      </c>
      <c r="S87" s="249" t="s">
        <v>1359</v>
      </c>
      <c r="T87" s="249" t="s">
        <v>40</v>
      </c>
      <c r="U87" s="249" t="s">
        <v>1046</v>
      </c>
      <c r="V87" s="249" t="s">
        <v>46</v>
      </c>
      <c r="W87" s="249">
        <f t="shared" si="1"/>
        <v>20</v>
      </c>
    </row>
    <row r="88" spans="1:23" ht="199.5" x14ac:dyDescent="0.2">
      <c r="A88" s="249" t="s">
        <v>257</v>
      </c>
      <c r="B88" s="249" t="s">
        <v>1518</v>
      </c>
      <c r="C88" s="249">
        <v>0</v>
      </c>
      <c r="D88" s="249">
        <v>0</v>
      </c>
      <c r="E88" s="249">
        <v>1</v>
      </c>
      <c r="F88" s="249">
        <v>0</v>
      </c>
      <c r="G88" s="249">
        <v>0</v>
      </c>
      <c r="H88" s="249">
        <v>0</v>
      </c>
      <c r="I88" s="249">
        <v>0</v>
      </c>
      <c r="J88" s="249">
        <v>1</v>
      </c>
      <c r="K88" s="249" t="s">
        <v>37</v>
      </c>
      <c r="L88" s="249" t="s">
        <v>4</v>
      </c>
      <c r="M88" s="249" t="s">
        <v>1046</v>
      </c>
      <c r="N88" s="249" t="s">
        <v>1332</v>
      </c>
      <c r="O88" s="249" t="s">
        <v>1569</v>
      </c>
      <c r="P88" s="249" t="s">
        <v>1038</v>
      </c>
      <c r="Q88" s="249" t="s">
        <v>1038</v>
      </c>
      <c r="R88" s="249" t="s">
        <v>1360</v>
      </c>
      <c r="S88" s="249" t="s">
        <v>283</v>
      </c>
      <c r="T88" s="249" t="s">
        <v>40</v>
      </c>
      <c r="U88" s="249" t="s">
        <v>1046</v>
      </c>
      <c r="V88" s="249" t="s">
        <v>46</v>
      </c>
      <c r="W88" s="249">
        <f t="shared" si="1"/>
        <v>20</v>
      </c>
    </row>
    <row r="89" spans="1:23" ht="185.25" x14ac:dyDescent="0.2">
      <c r="A89" s="249" t="s">
        <v>261</v>
      </c>
      <c r="B89" s="249" t="s">
        <v>247</v>
      </c>
      <c r="C89" s="249">
        <v>0</v>
      </c>
      <c r="D89" s="249">
        <v>0</v>
      </c>
      <c r="E89" s="249">
        <v>1</v>
      </c>
      <c r="F89" s="249">
        <v>0</v>
      </c>
      <c r="G89" s="249">
        <v>0</v>
      </c>
      <c r="H89" s="249">
        <v>0</v>
      </c>
      <c r="I89" s="249">
        <v>0</v>
      </c>
      <c r="J89" s="249">
        <v>0</v>
      </c>
      <c r="K89" s="249"/>
      <c r="L89" s="249" t="s">
        <v>4</v>
      </c>
      <c r="M89" s="249" t="s">
        <v>1046</v>
      </c>
      <c r="N89" s="249" t="s">
        <v>1332</v>
      </c>
      <c r="O89" s="249" t="s">
        <v>1038</v>
      </c>
      <c r="P89" s="249" t="s">
        <v>248</v>
      </c>
      <c r="Q89" s="249" t="s">
        <v>249</v>
      </c>
      <c r="R89" s="249" t="s">
        <v>225</v>
      </c>
      <c r="S89" s="249" t="s">
        <v>1361</v>
      </c>
      <c r="T89" s="249" t="s">
        <v>40</v>
      </c>
      <c r="U89" s="249" t="s">
        <v>1046</v>
      </c>
      <c r="V89" s="249" t="s">
        <v>75</v>
      </c>
      <c r="W89" s="249">
        <f t="shared" si="1"/>
        <v>10</v>
      </c>
    </row>
    <row r="90" spans="1:23" ht="128.25" x14ac:dyDescent="0.2">
      <c r="A90" s="249" t="s">
        <v>263</v>
      </c>
      <c r="B90" s="249" t="s">
        <v>258</v>
      </c>
      <c r="C90" s="249">
        <v>0</v>
      </c>
      <c r="D90" s="249">
        <v>0</v>
      </c>
      <c r="E90" s="249">
        <v>1</v>
      </c>
      <c r="F90" s="249">
        <v>0</v>
      </c>
      <c r="G90" s="249">
        <v>0</v>
      </c>
      <c r="H90" s="249">
        <v>0</v>
      </c>
      <c r="I90" s="249">
        <v>0</v>
      </c>
      <c r="J90" s="249">
        <v>0</v>
      </c>
      <c r="K90" s="249"/>
      <c r="L90" s="249" t="s">
        <v>4</v>
      </c>
      <c r="M90" s="249" t="s">
        <v>1046</v>
      </c>
      <c r="N90" s="249" t="s">
        <v>1332</v>
      </c>
      <c r="O90" s="249" t="s">
        <v>1038</v>
      </c>
      <c r="P90" s="249" t="s">
        <v>259</v>
      </c>
      <c r="Q90" s="249" t="s">
        <v>1038</v>
      </c>
      <c r="R90" s="249" t="s">
        <v>1362</v>
      </c>
      <c r="S90" s="249" t="s">
        <v>260</v>
      </c>
      <c r="T90" s="249" t="s">
        <v>40</v>
      </c>
      <c r="U90" s="249" t="s">
        <v>1046</v>
      </c>
      <c r="V90" s="249" t="s">
        <v>75</v>
      </c>
      <c r="W90" s="249">
        <f t="shared" si="1"/>
        <v>10</v>
      </c>
    </row>
    <row r="91" spans="1:23" ht="185.25" x14ac:dyDescent="0.2">
      <c r="A91" s="249" t="s">
        <v>268</v>
      </c>
      <c r="B91" s="249" t="s">
        <v>274</v>
      </c>
      <c r="C91" s="249">
        <v>0</v>
      </c>
      <c r="D91" s="249">
        <v>0</v>
      </c>
      <c r="E91" s="249">
        <v>1</v>
      </c>
      <c r="F91" s="249">
        <v>0</v>
      </c>
      <c r="G91" s="249">
        <v>0</v>
      </c>
      <c r="H91" s="249">
        <v>0</v>
      </c>
      <c r="I91" s="249">
        <v>0</v>
      </c>
      <c r="J91" s="249">
        <v>0</v>
      </c>
      <c r="K91" s="249"/>
      <c r="L91" s="249" t="s">
        <v>4</v>
      </c>
      <c r="M91" s="249" t="s">
        <v>1046</v>
      </c>
      <c r="N91" s="249" t="s">
        <v>1332</v>
      </c>
      <c r="O91" s="249" t="s">
        <v>1038</v>
      </c>
      <c r="P91" s="249" t="s">
        <v>275</v>
      </c>
      <c r="Q91" s="249" t="s">
        <v>276</v>
      </c>
      <c r="R91" s="249" t="s">
        <v>277</v>
      </c>
      <c r="S91" s="249" t="s">
        <v>1148</v>
      </c>
      <c r="T91" s="249" t="s">
        <v>40</v>
      </c>
      <c r="U91" s="249" t="s">
        <v>1046</v>
      </c>
      <c r="V91" s="249" t="s">
        <v>75</v>
      </c>
      <c r="W91" s="249">
        <f t="shared" si="1"/>
        <v>10</v>
      </c>
    </row>
    <row r="92" spans="1:23" ht="185.25" x14ac:dyDescent="0.2">
      <c r="A92" s="249" t="s">
        <v>269</v>
      </c>
      <c r="B92" s="249" t="s">
        <v>1149</v>
      </c>
      <c r="C92" s="249">
        <v>0</v>
      </c>
      <c r="D92" s="249">
        <v>0</v>
      </c>
      <c r="E92" s="249">
        <v>1</v>
      </c>
      <c r="F92" s="249">
        <v>0</v>
      </c>
      <c r="G92" s="249">
        <v>0</v>
      </c>
      <c r="H92" s="249">
        <v>0</v>
      </c>
      <c r="I92" s="249">
        <v>0</v>
      </c>
      <c r="J92" s="249">
        <v>0</v>
      </c>
      <c r="K92" s="249"/>
      <c r="L92" s="249" t="s">
        <v>4</v>
      </c>
      <c r="M92" s="249" t="s">
        <v>1046</v>
      </c>
      <c r="N92" s="249" t="s">
        <v>1332</v>
      </c>
      <c r="O92" s="249" t="s">
        <v>1150</v>
      </c>
      <c r="P92" s="249" t="s">
        <v>251</v>
      </c>
      <c r="Q92" s="249" t="s">
        <v>252</v>
      </c>
      <c r="R92" s="249" t="s">
        <v>225</v>
      </c>
      <c r="S92" s="249" t="s">
        <v>226</v>
      </c>
      <c r="T92" s="249" t="s">
        <v>40</v>
      </c>
      <c r="U92" s="249" t="s">
        <v>1046</v>
      </c>
      <c r="V92" s="249" t="s">
        <v>41</v>
      </c>
      <c r="W92" s="249">
        <f t="shared" si="1"/>
        <v>5</v>
      </c>
    </row>
    <row r="93" spans="1:23" ht="128.25" x14ac:dyDescent="0.2">
      <c r="A93" s="249" t="s">
        <v>273</v>
      </c>
      <c r="B93" s="249" t="s">
        <v>254</v>
      </c>
      <c r="C93" s="249">
        <v>0</v>
      </c>
      <c r="D93" s="249">
        <v>0</v>
      </c>
      <c r="E93" s="249">
        <v>1</v>
      </c>
      <c r="F93" s="249">
        <v>0</v>
      </c>
      <c r="G93" s="249">
        <v>0</v>
      </c>
      <c r="H93" s="249">
        <v>0</v>
      </c>
      <c r="I93" s="249">
        <v>0</v>
      </c>
      <c r="J93" s="249">
        <v>0</v>
      </c>
      <c r="K93" s="249"/>
      <c r="L93" s="249" t="s">
        <v>4</v>
      </c>
      <c r="M93" s="249" t="s">
        <v>1046</v>
      </c>
      <c r="N93" s="249" t="s">
        <v>1332</v>
      </c>
      <c r="O93" s="249" t="s">
        <v>1038</v>
      </c>
      <c r="P93" s="249" t="s">
        <v>255</v>
      </c>
      <c r="Q93" s="249" t="s">
        <v>1038</v>
      </c>
      <c r="R93" s="249" t="s">
        <v>1362</v>
      </c>
      <c r="S93" s="249" t="s">
        <v>256</v>
      </c>
      <c r="T93" s="249" t="s">
        <v>40</v>
      </c>
      <c r="U93" s="249" t="s">
        <v>1046</v>
      </c>
      <c r="V93" s="249" t="s">
        <v>41</v>
      </c>
      <c r="W93" s="249">
        <f t="shared" si="1"/>
        <v>5</v>
      </c>
    </row>
    <row r="94" spans="1:23" ht="114" x14ac:dyDescent="0.2">
      <c r="A94" s="249" t="s">
        <v>278</v>
      </c>
      <c r="B94" s="249" t="s">
        <v>1151</v>
      </c>
      <c r="C94" s="249">
        <v>0</v>
      </c>
      <c r="D94" s="249">
        <v>0</v>
      </c>
      <c r="E94" s="249">
        <v>1</v>
      </c>
      <c r="F94" s="249">
        <v>0</v>
      </c>
      <c r="G94" s="249">
        <v>0</v>
      </c>
      <c r="H94" s="249">
        <v>0</v>
      </c>
      <c r="I94" s="249">
        <v>0</v>
      </c>
      <c r="J94" s="249">
        <v>1</v>
      </c>
      <c r="K94" s="249"/>
      <c r="L94" s="249" t="s">
        <v>4</v>
      </c>
      <c r="M94" s="249" t="s">
        <v>1046</v>
      </c>
      <c r="N94" s="249" t="s">
        <v>1332</v>
      </c>
      <c r="O94" s="249" t="s">
        <v>1038</v>
      </c>
      <c r="P94" s="249" t="s">
        <v>1152</v>
      </c>
      <c r="Q94" s="249" t="s">
        <v>1259</v>
      </c>
      <c r="R94" s="249" t="s">
        <v>262</v>
      </c>
      <c r="S94" s="249" t="s">
        <v>1363</v>
      </c>
      <c r="T94" s="249" t="s">
        <v>40</v>
      </c>
      <c r="U94" s="249" t="s">
        <v>1046</v>
      </c>
      <c r="V94" s="249" t="s">
        <v>41</v>
      </c>
      <c r="W94" s="249">
        <f t="shared" si="1"/>
        <v>5</v>
      </c>
    </row>
    <row r="95" spans="1:23" ht="71.25" x14ac:dyDescent="0.2">
      <c r="A95" s="249" t="s">
        <v>281</v>
      </c>
      <c r="B95" s="249" t="s">
        <v>1153</v>
      </c>
      <c r="C95" s="249">
        <v>0</v>
      </c>
      <c r="D95" s="249">
        <v>0</v>
      </c>
      <c r="E95" s="249">
        <v>1</v>
      </c>
      <c r="F95" s="249">
        <v>0</v>
      </c>
      <c r="G95" s="249">
        <v>0</v>
      </c>
      <c r="H95" s="249">
        <v>0</v>
      </c>
      <c r="I95" s="249">
        <v>0</v>
      </c>
      <c r="J95" s="249">
        <v>1</v>
      </c>
      <c r="K95" s="249"/>
      <c r="L95" s="249" t="s">
        <v>4</v>
      </c>
      <c r="M95" s="249" t="s">
        <v>1046</v>
      </c>
      <c r="N95" s="249" t="s">
        <v>1332</v>
      </c>
      <c r="O95" s="249" t="s">
        <v>1038</v>
      </c>
      <c r="P95" s="249" t="s">
        <v>264</v>
      </c>
      <c r="Q95" s="249" t="s">
        <v>265</v>
      </c>
      <c r="R95" s="249" t="s">
        <v>266</v>
      </c>
      <c r="S95" s="249" t="s">
        <v>267</v>
      </c>
      <c r="T95" s="249" t="s">
        <v>40</v>
      </c>
      <c r="U95" s="249" t="s">
        <v>1046</v>
      </c>
      <c r="V95" s="249" t="s">
        <v>41</v>
      </c>
      <c r="W95" s="249">
        <f t="shared" si="1"/>
        <v>5</v>
      </c>
    </row>
    <row r="96" spans="1:23" ht="128.25" x14ac:dyDescent="0.2">
      <c r="A96" s="250" t="s">
        <v>284</v>
      </c>
      <c r="B96" s="249" t="s">
        <v>1065</v>
      </c>
      <c r="C96" s="249">
        <v>0</v>
      </c>
      <c r="D96" s="249">
        <v>1</v>
      </c>
      <c r="E96" s="249">
        <v>0</v>
      </c>
      <c r="F96" s="249">
        <v>0</v>
      </c>
      <c r="G96" s="249">
        <v>0</v>
      </c>
      <c r="H96" s="249">
        <v>0</v>
      </c>
      <c r="I96" s="249">
        <v>0</v>
      </c>
      <c r="J96" s="249">
        <v>0</v>
      </c>
      <c r="K96" s="249"/>
      <c r="L96" s="249" t="s">
        <v>131</v>
      </c>
      <c r="M96" s="249" t="s">
        <v>1046</v>
      </c>
      <c r="N96" s="249" t="s">
        <v>1038</v>
      </c>
      <c r="O96" s="249" t="s">
        <v>1038</v>
      </c>
      <c r="P96" s="249" t="s">
        <v>294</v>
      </c>
      <c r="Q96" s="249" t="s">
        <v>295</v>
      </c>
      <c r="R96" s="249" t="s">
        <v>296</v>
      </c>
      <c r="S96" s="249" t="s">
        <v>1364</v>
      </c>
      <c r="T96" s="249" t="s">
        <v>40</v>
      </c>
      <c r="U96" s="249" t="s">
        <v>1046</v>
      </c>
      <c r="V96" s="249" t="s">
        <v>46</v>
      </c>
      <c r="W96" s="249">
        <f t="shared" si="1"/>
        <v>20</v>
      </c>
    </row>
    <row r="97" spans="1:23" ht="185.25" x14ac:dyDescent="0.2">
      <c r="A97" s="250" t="s">
        <v>289</v>
      </c>
      <c r="B97" s="249" t="s">
        <v>1066</v>
      </c>
      <c r="C97" s="249">
        <v>0</v>
      </c>
      <c r="D97" s="249">
        <v>1</v>
      </c>
      <c r="E97" s="249">
        <v>0</v>
      </c>
      <c r="F97" s="249">
        <v>0</v>
      </c>
      <c r="G97" s="249">
        <v>0</v>
      </c>
      <c r="H97" s="249">
        <v>0</v>
      </c>
      <c r="I97" s="249">
        <v>0</v>
      </c>
      <c r="J97" s="249">
        <v>0</v>
      </c>
      <c r="K97" s="249"/>
      <c r="L97" s="249" t="s">
        <v>131</v>
      </c>
      <c r="M97" s="249" t="s">
        <v>1046</v>
      </c>
      <c r="N97" s="249" t="s">
        <v>1038</v>
      </c>
      <c r="O97" s="249" t="s">
        <v>306</v>
      </c>
      <c r="P97" s="249" t="s">
        <v>307</v>
      </c>
      <c r="Q97" s="249" t="s">
        <v>308</v>
      </c>
      <c r="R97" s="249" t="s">
        <v>1365</v>
      </c>
      <c r="S97" s="249" t="s">
        <v>1366</v>
      </c>
      <c r="T97" s="249" t="s">
        <v>40</v>
      </c>
      <c r="U97" s="249" t="s">
        <v>1046</v>
      </c>
      <c r="V97" s="249" t="s">
        <v>46</v>
      </c>
      <c r="W97" s="249">
        <f t="shared" si="1"/>
        <v>20</v>
      </c>
    </row>
    <row r="98" spans="1:23" ht="228" x14ac:dyDescent="0.2">
      <c r="A98" s="250" t="s">
        <v>290</v>
      </c>
      <c r="B98" s="249" t="s">
        <v>1154</v>
      </c>
      <c r="C98" s="249">
        <v>0</v>
      </c>
      <c r="D98" s="249">
        <v>1</v>
      </c>
      <c r="E98" s="249">
        <v>0</v>
      </c>
      <c r="F98" s="249">
        <v>0</v>
      </c>
      <c r="G98" s="249">
        <v>0</v>
      </c>
      <c r="H98" s="249">
        <v>0</v>
      </c>
      <c r="I98" s="249">
        <v>0</v>
      </c>
      <c r="J98" s="249">
        <v>0</v>
      </c>
      <c r="K98" s="249"/>
      <c r="L98" s="249" t="s">
        <v>131</v>
      </c>
      <c r="M98" s="249" t="s">
        <v>1046</v>
      </c>
      <c r="N98" s="249" t="s">
        <v>1038</v>
      </c>
      <c r="O98" s="249" t="s">
        <v>1038</v>
      </c>
      <c r="P98" s="249" t="s">
        <v>334</v>
      </c>
      <c r="Q98" s="249" t="s">
        <v>335</v>
      </c>
      <c r="R98" s="249" t="s">
        <v>1367</v>
      </c>
      <c r="S98" s="249" t="s">
        <v>1483</v>
      </c>
      <c r="T98" s="249" t="s">
        <v>40</v>
      </c>
      <c r="U98" s="249" t="s">
        <v>1046</v>
      </c>
      <c r="V98" s="249" t="s">
        <v>46</v>
      </c>
      <c r="W98" s="249">
        <f t="shared" si="1"/>
        <v>20</v>
      </c>
    </row>
    <row r="99" spans="1:23" ht="142.5" x14ac:dyDescent="0.2">
      <c r="A99" s="250" t="s">
        <v>293</v>
      </c>
      <c r="B99" s="249" t="s">
        <v>285</v>
      </c>
      <c r="C99" s="249">
        <v>0</v>
      </c>
      <c r="D99" s="249">
        <v>1</v>
      </c>
      <c r="E99" s="249">
        <v>0</v>
      </c>
      <c r="F99" s="249">
        <v>0</v>
      </c>
      <c r="G99" s="249">
        <v>0</v>
      </c>
      <c r="H99" s="249">
        <v>0</v>
      </c>
      <c r="I99" s="249">
        <v>0</v>
      </c>
      <c r="J99" s="249">
        <v>1</v>
      </c>
      <c r="K99" s="249"/>
      <c r="L99" s="249" t="s">
        <v>131</v>
      </c>
      <c r="M99" s="249" t="s">
        <v>72</v>
      </c>
      <c r="N99" s="249" t="s">
        <v>1038</v>
      </c>
      <c r="O99" s="249" t="s">
        <v>1038</v>
      </c>
      <c r="P99" s="249" t="s">
        <v>90</v>
      </c>
      <c r="Q99" s="249" t="s">
        <v>286</v>
      </c>
      <c r="R99" s="249" t="s">
        <v>287</v>
      </c>
      <c r="S99" s="249" t="s">
        <v>288</v>
      </c>
      <c r="T99" s="249" t="s">
        <v>40</v>
      </c>
      <c r="U99" s="249" t="s">
        <v>1046</v>
      </c>
      <c r="V99" s="249" t="s">
        <v>75</v>
      </c>
      <c r="W99" s="249">
        <f t="shared" si="1"/>
        <v>10</v>
      </c>
    </row>
    <row r="100" spans="1:23" ht="232.5" customHeight="1" x14ac:dyDescent="0.2">
      <c r="A100" s="250" t="s">
        <v>297</v>
      </c>
      <c r="B100" s="249" t="s">
        <v>1155</v>
      </c>
      <c r="C100" s="249">
        <v>0</v>
      </c>
      <c r="D100" s="249">
        <v>1</v>
      </c>
      <c r="E100" s="249">
        <v>0</v>
      </c>
      <c r="F100" s="249">
        <v>0</v>
      </c>
      <c r="G100" s="249">
        <v>0</v>
      </c>
      <c r="H100" s="249">
        <v>0</v>
      </c>
      <c r="I100" s="249">
        <v>0</v>
      </c>
      <c r="J100" s="249">
        <v>1</v>
      </c>
      <c r="K100" s="249"/>
      <c r="L100" s="249" t="s">
        <v>131</v>
      </c>
      <c r="M100" s="249" t="s">
        <v>1046</v>
      </c>
      <c r="N100" s="249" t="s">
        <v>1038</v>
      </c>
      <c r="O100" s="249" t="s">
        <v>1038</v>
      </c>
      <c r="P100" s="249" t="s">
        <v>1156</v>
      </c>
      <c r="Q100" s="249" t="s">
        <v>1520</v>
      </c>
      <c r="R100" s="249" t="s">
        <v>1157</v>
      </c>
      <c r="S100" s="249" t="s">
        <v>1368</v>
      </c>
      <c r="T100" s="249" t="s">
        <v>40</v>
      </c>
      <c r="U100" s="249" t="s">
        <v>1046</v>
      </c>
      <c r="V100" s="249" t="s">
        <v>75</v>
      </c>
      <c r="W100" s="249">
        <f t="shared" si="1"/>
        <v>10</v>
      </c>
    </row>
    <row r="101" spans="1:23" ht="139.5" customHeight="1" x14ac:dyDescent="0.2">
      <c r="A101" s="250" t="s">
        <v>301</v>
      </c>
      <c r="B101" s="249" t="s">
        <v>1158</v>
      </c>
      <c r="C101" s="249">
        <v>0</v>
      </c>
      <c r="D101" s="249">
        <v>1</v>
      </c>
      <c r="E101" s="249">
        <v>0</v>
      </c>
      <c r="F101" s="249">
        <v>0</v>
      </c>
      <c r="G101" s="249">
        <v>0</v>
      </c>
      <c r="H101" s="249">
        <v>0</v>
      </c>
      <c r="I101" s="249">
        <v>0</v>
      </c>
      <c r="J101" s="249">
        <v>0</v>
      </c>
      <c r="K101" s="249"/>
      <c r="L101" s="249" t="s">
        <v>131</v>
      </c>
      <c r="M101" s="249" t="s">
        <v>1046</v>
      </c>
      <c r="N101" s="249" t="s">
        <v>1038</v>
      </c>
      <c r="O101" s="249" t="s">
        <v>1038</v>
      </c>
      <c r="P101" s="249" t="s">
        <v>291</v>
      </c>
      <c r="Q101" s="249" t="s">
        <v>292</v>
      </c>
      <c r="R101" s="249" t="s">
        <v>1369</v>
      </c>
      <c r="S101" s="249" t="s">
        <v>1370</v>
      </c>
      <c r="T101" s="249" t="s">
        <v>40</v>
      </c>
      <c r="U101" s="249" t="s">
        <v>1046</v>
      </c>
      <c r="V101" s="249" t="s">
        <v>75</v>
      </c>
      <c r="W101" s="249">
        <f t="shared" si="1"/>
        <v>10</v>
      </c>
    </row>
    <row r="102" spans="1:23" ht="99.75" x14ac:dyDescent="0.2">
      <c r="A102" s="250" t="s">
        <v>305</v>
      </c>
      <c r="B102" s="249" t="s">
        <v>318</v>
      </c>
      <c r="C102" s="249">
        <v>0</v>
      </c>
      <c r="D102" s="249">
        <v>1</v>
      </c>
      <c r="E102" s="249">
        <v>0</v>
      </c>
      <c r="F102" s="249">
        <v>0</v>
      </c>
      <c r="G102" s="249">
        <v>0</v>
      </c>
      <c r="H102" s="249">
        <v>0</v>
      </c>
      <c r="I102" s="249">
        <v>0</v>
      </c>
      <c r="J102" s="249">
        <v>0</v>
      </c>
      <c r="K102" s="249"/>
      <c r="L102" s="249" t="s">
        <v>131</v>
      </c>
      <c r="M102" s="249" t="s">
        <v>1046</v>
      </c>
      <c r="N102" s="249" t="s">
        <v>1038</v>
      </c>
      <c r="O102" s="249" t="s">
        <v>1038</v>
      </c>
      <c r="P102" s="249" t="s">
        <v>319</v>
      </c>
      <c r="Q102" s="249" t="s">
        <v>320</v>
      </c>
      <c r="R102" s="249" t="s">
        <v>1371</v>
      </c>
      <c r="S102" s="249" t="s">
        <v>1372</v>
      </c>
      <c r="T102" s="249" t="s">
        <v>40</v>
      </c>
      <c r="U102" s="249" t="s">
        <v>1046</v>
      </c>
      <c r="V102" s="249" t="s">
        <v>75</v>
      </c>
      <c r="W102" s="249">
        <f t="shared" si="1"/>
        <v>10</v>
      </c>
    </row>
    <row r="103" spans="1:23" ht="214.5" customHeight="1" x14ac:dyDescent="0.2">
      <c r="A103" s="250" t="s">
        <v>309</v>
      </c>
      <c r="B103" s="249" t="s">
        <v>1095</v>
      </c>
      <c r="C103" s="249">
        <v>0</v>
      </c>
      <c r="D103" s="249">
        <v>1</v>
      </c>
      <c r="E103" s="249">
        <v>0</v>
      </c>
      <c r="F103" s="249">
        <v>0</v>
      </c>
      <c r="G103" s="249">
        <v>0</v>
      </c>
      <c r="H103" s="249">
        <v>0</v>
      </c>
      <c r="I103" s="249">
        <v>0</v>
      </c>
      <c r="J103" s="249">
        <v>0</v>
      </c>
      <c r="K103" s="249"/>
      <c r="L103" s="249" t="s">
        <v>131</v>
      </c>
      <c r="M103" s="249" t="s">
        <v>1046</v>
      </c>
      <c r="N103" s="249" t="s">
        <v>1038</v>
      </c>
      <c r="O103" s="249" t="s">
        <v>1038</v>
      </c>
      <c r="P103" s="249" t="s">
        <v>322</v>
      </c>
      <c r="Q103" s="249" t="s">
        <v>323</v>
      </c>
      <c r="R103" s="249" t="s">
        <v>1373</v>
      </c>
      <c r="S103" s="249" t="s">
        <v>1374</v>
      </c>
      <c r="T103" s="249" t="s">
        <v>40</v>
      </c>
      <c r="U103" s="249" t="s">
        <v>1046</v>
      </c>
      <c r="V103" s="249" t="s">
        <v>75</v>
      </c>
      <c r="W103" s="249">
        <f t="shared" si="1"/>
        <v>10</v>
      </c>
    </row>
    <row r="104" spans="1:23" ht="244.5" customHeight="1" x14ac:dyDescent="0.2">
      <c r="A104" s="250" t="s">
        <v>312</v>
      </c>
      <c r="B104" s="249" t="s">
        <v>298</v>
      </c>
      <c r="C104" s="249">
        <v>0</v>
      </c>
      <c r="D104" s="249">
        <v>1</v>
      </c>
      <c r="E104" s="249">
        <v>0</v>
      </c>
      <c r="F104" s="249">
        <v>0</v>
      </c>
      <c r="G104" s="249">
        <v>0</v>
      </c>
      <c r="H104" s="249">
        <v>0</v>
      </c>
      <c r="I104" s="249">
        <v>0</v>
      </c>
      <c r="J104" s="249">
        <v>0</v>
      </c>
      <c r="K104" s="249"/>
      <c r="L104" s="249" t="s">
        <v>131</v>
      </c>
      <c r="M104" s="249" t="s">
        <v>1046</v>
      </c>
      <c r="N104" s="249" t="s">
        <v>1038</v>
      </c>
      <c r="O104" s="249" t="s">
        <v>1038</v>
      </c>
      <c r="P104" s="249" t="s">
        <v>299</v>
      </c>
      <c r="Q104" s="249" t="s">
        <v>300</v>
      </c>
      <c r="R104" s="249" t="s">
        <v>1375</v>
      </c>
      <c r="S104" s="249" t="s">
        <v>1293</v>
      </c>
      <c r="T104" s="249" t="s">
        <v>40</v>
      </c>
      <c r="U104" s="249" t="s">
        <v>1046</v>
      </c>
      <c r="V104" s="249" t="s">
        <v>41</v>
      </c>
      <c r="W104" s="249">
        <f t="shared" si="1"/>
        <v>5</v>
      </c>
    </row>
    <row r="105" spans="1:23" ht="128.25" x14ac:dyDescent="0.2">
      <c r="A105" s="250" t="s">
        <v>315</v>
      </c>
      <c r="B105" s="249" t="s">
        <v>302</v>
      </c>
      <c r="C105" s="249">
        <v>0</v>
      </c>
      <c r="D105" s="249">
        <v>1</v>
      </c>
      <c r="E105" s="249">
        <v>0</v>
      </c>
      <c r="F105" s="249">
        <v>0</v>
      </c>
      <c r="G105" s="249">
        <v>0</v>
      </c>
      <c r="H105" s="249">
        <v>0</v>
      </c>
      <c r="I105" s="249">
        <v>0</v>
      </c>
      <c r="J105" s="249">
        <v>0</v>
      </c>
      <c r="K105" s="249"/>
      <c r="L105" s="249" t="s">
        <v>131</v>
      </c>
      <c r="M105" s="249" t="s">
        <v>1046</v>
      </c>
      <c r="N105" s="249" t="s">
        <v>1038</v>
      </c>
      <c r="O105" s="249" t="s">
        <v>303</v>
      </c>
      <c r="P105" s="249" t="s">
        <v>1297</v>
      </c>
      <c r="Q105" s="249" t="s">
        <v>304</v>
      </c>
      <c r="R105" s="249" t="s">
        <v>1376</v>
      </c>
      <c r="S105" s="249" t="s">
        <v>1377</v>
      </c>
      <c r="T105" s="249" t="s">
        <v>40</v>
      </c>
      <c r="U105" s="249" t="s">
        <v>1046</v>
      </c>
      <c r="V105" s="249" t="s">
        <v>41</v>
      </c>
      <c r="W105" s="249">
        <f t="shared" si="1"/>
        <v>5</v>
      </c>
    </row>
    <row r="106" spans="1:23" ht="114" x14ac:dyDescent="0.2">
      <c r="A106" s="250" t="s">
        <v>317</v>
      </c>
      <c r="B106" s="249" t="s">
        <v>310</v>
      </c>
      <c r="C106" s="249">
        <v>0</v>
      </c>
      <c r="D106" s="249">
        <v>1</v>
      </c>
      <c r="E106" s="249">
        <v>0</v>
      </c>
      <c r="F106" s="249">
        <v>0</v>
      </c>
      <c r="G106" s="249">
        <v>0</v>
      </c>
      <c r="H106" s="249">
        <v>0</v>
      </c>
      <c r="I106" s="249">
        <v>0</v>
      </c>
      <c r="J106" s="249">
        <v>0</v>
      </c>
      <c r="K106" s="249"/>
      <c r="L106" s="249" t="s">
        <v>131</v>
      </c>
      <c r="M106" s="249" t="s">
        <v>1046</v>
      </c>
      <c r="N106" s="249" t="s">
        <v>1038</v>
      </c>
      <c r="O106" s="249" t="s">
        <v>1038</v>
      </c>
      <c r="P106" s="249" t="s">
        <v>311</v>
      </c>
      <c r="Q106" s="249" t="s">
        <v>1260</v>
      </c>
      <c r="R106" s="249" t="s">
        <v>1378</v>
      </c>
      <c r="S106" s="249" t="s">
        <v>1379</v>
      </c>
      <c r="T106" s="249" t="s">
        <v>40</v>
      </c>
      <c r="U106" s="249" t="s">
        <v>1046</v>
      </c>
      <c r="V106" s="249" t="s">
        <v>41</v>
      </c>
      <c r="W106" s="249">
        <f t="shared" si="1"/>
        <v>5</v>
      </c>
    </row>
    <row r="107" spans="1:23" ht="85.5" x14ac:dyDescent="0.2">
      <c r="A107" s="250" t="s">
        <v>321</v>
      </c>
      <c r="B107" s="249" t="s">
        <v>1298</v>
      </c>
      <c r="C107" s="249">
        <v>0</v>
      </c>
      <c r="D107" s="249">
        <v>1</v>
      </c>
      <c r="E107" s="249">
        <v>0</v>
      </c>
      <c r="F107" s="249">
        <v>0</v>
      </c>
      <c r="G107" s="249">
        <v>0</v>
      </c>
      <c r="H107" s="249">
        <v>0</v>
      </c>
      <c r="I107" s="249">
        <v>0</v>
      </c>
      <c r="J107" s="249">
        <v>0</v>
      </c>
      <c r="K107" s="249"/>
      <c r="L107" s="249" t="s">
        <v>131</v>
      </c>
      <c r="M107" s="249" t="s">
        <v>1046</v>
      </c>
      <c r="N107" s="249" t="s">
        <v>1038</v>
      </c>
      <c r="O107" s="249" t="s">
        <v>1038</v>
      </c>
      <c r="P107" s="249" t="s">
        <v>313</v>
      </c>
      <c r="Q107" s="249" t="s">
        <v>314</v>
      </c>
      <c r="R107" s="249" t="s">
        <v>1380</v>
      </c>
      <c r="S107" s="249" t="s">
        <v>1381</v>
      </c>
      <c r="T107" s="249" t="s">
        <v>40</v>
      </c>
      <c r="U107" s="249" t="s">
        <v>1046</v>
      </c>
      <c r="V107" s="249" t="s">
        <v>41</v>
      </c>
      <c r="W107" s="249">
        <f t="shared" si="1"/>
        <v>5</v>
      </c>
    </row>
    <row r="108" spans="1:23" ht="276.75" customHeight="1" x14ac:dyDescent="0.2">
      <c r="A108" s="250" t="s">
        <v>324</v>
      </c>
      <c r="B108" s="249" t="s">
        <v>1261</v>
      </c>
      <c r="C108" s="249">
        <v>0</v>
      </c>
      <c r="D108" s="249">
        <v>1</v>
      </c>
      <c r="E108" s="249">
        <v>0</v>
      </c>
      <c r="F108" s="249">
        <v>0</v>
      </c>
      <c r="G108" s="249">
        <v>0</v>
      </c>
      <c r="H108" s="249">
        <v>0</v>
      </c>
      <c r="I108" s="249">
        <v>0</v>
      </c>
      <c r="J108" s="249">
        <v>0</v>
      </c>
      <c r="K108" s="249"/>
      <c r="L108" s="249" t="s">
        <v>131</v>
      </c>
      <c r="M108" s="249" t="s">
        <v>1046</v>
      </c>
      <c r="N108" s="249" t="s">
        <v>1038</v>
      </c>
      <c r="O108" s="249" t="s">
        <v>1038</v>
      </c>
      <c r="P108" s="249" t="s">
        <v>1262</v>
      </c>
      <c r="Q108" s="249" t="s">
        <v>1038</v>
      </c>
      <c r="R108" s="249" t="s">
        <v>1382</v>
      </c>
      <c r="S108" s="249" t="s">
        <v>316</v>
      </c>
      <c r="T108" s="249" t="s">
        <v>40</v>
      </c>
      <c r="U108" s="249" t="s">
        <v>1046</v>
      </c>
      <c r="V108" s="249" t="s">
        <v>41</v>
      </c>
      <c r="W108" s="249">
        <f t="shared" si="1"/>
        <v>5</v>
      </c>
    </row>
    <row r="109" spans="1:23" ht="174" customHeight="1" x14ac:dyDescent="0.2">
      <c r="A109" s="250" t="s">
        <v>329</v>
      </c>
      <c r="B109" s="249" t="s">
        <v>325</v>
      </c>
      <c r="C109" s="249">
        <v>0</v>
      </c>
      <c r="D109" s="249">
        <v>1</v>
      </c>
      <c r="E109" s="249">
        <v>0</v>
      </c>
      <c r="F109" s="249">
        <v>0</v>
      </c>
      <c r="G109" s="249">
        <v>0</v>
      </c>
      <c r="H109" s="249">
        <v>0</v>
      </c>
      <c r="I109" s="249">
        <v>0</v>
      </c>
      <c r="J109" s="249">
        <v>0</v>
      </c>
      <c r="K109" s="249"/>
      <c r="L109" s="249" t="s">
        <v>131</v>
      </c>
      <c r="M109" s="249" t="s">
        <v>1046</v>
      </c>
      <c r="N109" s="249" t="s">
        <v>1038</v>
      </c>
      <c r="O109" s="249" t="s">
        <v>1038</v>
      </c>
      <c r="P109" s="249" t="s">
        <v>326</v>
      </c>
      <c r="Q109" s="249" t="s">
        <v>327</v>
      </c>
      <c r="R109" s="249" t="s">
        <v>328</v>
      </c>
      <c r="S109" s="249" t="s">
        <v>1368</v>
      </c>
      <c r="T109" s="249" t="s">
        <v>40</v>
      </c>
      <c r="U109" s="249" t="s">
        <v>1046</v>
      </c>
      <c r="V109" s="249" t="s">
        <v>41</v>
      </c>
      <c r="W109" s="249">
        <f t="shared" si="1"/>
        <v>5</v>
      </c>
    </row>
    <row r="110" spans="1:23" ht="156.75" x14ac:dyDescent="0.2">
      <c r="A110" s="250" t="s">
        <v>333</v>
      </c>
      <c r="B110" s="249" t="s">
        <v>330</v>
      </c>
      <c r="C110" s="249">
        <v>0</v>
      </c>
      <c r="D110" s="249">
        <v>1</v>
      </c>
      <c r="E110" s="249">
        <v>0</v>
      </c>
      <c r="F110" s="249">
        <v>0</v>
      </c>
      <c r="G110" s="249">
        <v>0</v>
      </c>
      <c r="H110" s="249">
        <v>0</v>
      </c>
      <c r="I110" s="249">
        <v>0</v>
      </c>
      <c r="J110" s="249">
        <v>0</v>
      </c>
      <c r="K110" s="249"/>
      <c r="L110" s="249" t="s">
        <v>131</v>
      </c>
      <c r="M110" s="249" t="s">
        <v>1046</v>
      </c>
      <c r="N110" s="249" t="s">
        <v>1038</v>
      </c>
      <c r="O110" s="249" t="s">
        <v>1038</v>
      </c>
      <c r="P110" s="249" t="s">
        <v>331</v>
      </c>
      <c r="Q110" s="249" t="s">
        <v>332</v>
      </c>
      <c r="R110" s="249" t="s">
        <v>1159</v>
      </c>
      <c r="S110" s="249" t="s">
        <v>1383</v>
      </c>
      <c r="T110" s="249" t="s">
        <v>40</v>
      </c>
      <c r="U110" s="249" t="s">
        <v>1046</v>
      </c>
      <c r="V110" s="249" t="s">
        <v>41</v>
      </c>
      <c r="W110" s="249">
        <f t="shared" si="1"/>
        <v>5</v>
      </c>
    </row>
    <row r="111" spans="1:23" ht="213.75" x14ac:dyDescent="0.2">
      <c r="A111" s="250" t="s">
        <v>336</v>
      </c>
      <c r="B111" s="249" t="s">
        <v>337</v>
      </c>
      <c r="C111" s="249">
        <v>0</v>
      </c>
      <c r="D111" s="249">
        <v>1</v>
      </c>
      <c r="E111" s="249">
        <v>0</v>
      </c>
      <c r="F111" s="249">
        <v>0</v>
      </c>
      <c r="G111" s="249">
        <v>0</v>
      </c>
      <c r="H111" s="249">
        <v>0</v>
      </c>
      <c r="I111" s="249">
        <v>0</v>
      </c>
      <c r="J111" s="249">
        <v>0</v>
      </c>
      <c r="K111" s="249"/>
      <c r="L111" s="249" t="s">
        <v>131</v>
      </c>
      <c r="M111" s="249" t="s">
        <v>1046</v>
      </c>
      <c r="N111" s="249" t="s">
        <v>1038</v>
      </c>
      <c r="O111" s="249" t="s">
        <v>1038</v>
      </c>
      <c r="P111" s="249" t="s">
        <v>338</v>
      </c>
      <c r="Q111" s="249" t="s">
        <v>339</v>
      </c>
      <c r="R111" s="249" t="s">
        <v>1325</v>
      </c>
      <c r="S111" s="249" t="s">
        <v>1326</v>
      </c>
      <c r="T111" s="249" t="s">
        <v>40</v>
      </c>
      <c r="U111" s="249" t="s">
        <v>1046</v>
      </c>
      <c r="V111" s="249" t="s">
        <v>41</v>
      </c>
      <c r="W111" s="249">
        <f t="shared" si="1"/>
        <v>5</v>
      </c>
    </row>
    <row r="112" spans="1:23" ht="142.5" x14ac:dyDescent="0.2">
      <c r="A112" s="249" t="s">
        <v>340</v>
      </c>
      <c r="B112" s="249" t="s">
        <v>1067</v>
      </c>
      <c r="C112" s="249">
        <v>0</v>
      </c>
      <c r="D112" s="249">
        <v>0</v>
      </c>
      <c r="E112" s="249">
        <v>1</v>
      </c>
      <c r="F112" s="249">
        <v>0</v>
      </c>
      <c r="G112" s="249">
        <v>0</v>
      </c>
      <c r="H112" s="249">
        <v>0</v>
      </c>
      <c r="I112" s="249">
        <v>0</v>
      </c>
      <c r="J112" s="249">
        <v>0</v>
      </c>
      <c r="K112" s="249"/>
      <c r="L112" s="249" t="s">
        <v>4</v>
      </c>
      <c r="M112" s="249" t="s">
        <v>1046</v>
      </c>
      <c r="N112" s="249" t="s">
        <v>1332</v>
      </c>
      <c r="O112" s="249" t="s">
        <v>1038</v>
      </c>
      <c r="P112" s="249" t="s">
        <v>1038</v>
      </c>
      <c r="Q112" s="249" t="s">
        <v>345</v>
      </c>
      <c r="R112" s="249" t="s">
        <v>346</v>
      </c>
      <c r="S112" s="249" t="s">
        <v>1384</v>
      </c>
      <c r="T112" s="249" t="s">
        <v>149</v>
      </c>
      <c r="U112" s="249" t="s">
        <v>1046</v>
      </c>
      <c r="V112" s="249" t="s">
        <v>46</v>
      </c>
      <c r="W112" s="249">
        <f t="shared" si="1"/>
        <v>20</v>
      </c>
    </row>
    <row r="113" spans="1:23" ht="114" x14ac:dyDescent="0.2">
      <c r="A113" s="249" t="s">
        <v>344</v>
      </c>
      <c r="B113" s="249" t="s">
        <v>1160</v>
      </c>
      <c r="C113" s="249">
        <v>0</v>
      </c>
      <c r="D113" s="249">
        <v>0</v>
      </c>
      <c r="E113" s="249">
        <v>1</v>
      </c>
      <c r="F113" s="249">
        <v>0</v>
      </c>
      <c r="G113" s="249">
        <v>0</v>
      </c>
      <c r="H113" s="249">
        <v>0</v>
      </c>
      <c r="I113" s="249">
        <v>0</v>
      </c>
      <c r="J113" s="249">
        <v>1</v>
      </c>
      <c r="K113" s="249"/>
      <c r="L113" s="249" t="s">
        <v>4</v>
      </c>
      <c r="M113" s="249" t="s">
        <v>1046</v>
      </c>
      <c r="N113" s="249" t="s">
        <v>1332</v>
      </c>
      <c r="O113" s="249" t="s">
        <v>1038</v>
      </c>
      <c r="P113" s="249" t="s">
        <v>348</v>
      </c>
      <c r="Q113" s="249" t="s">
        <v>349</v>
      </c>
      <c r="R113" s="249" t="s">
        <v>1294</v>
      </c>
      <c r="S113" s="249" t="s">
        <v>350</v>
      </c>
      <c r="T113" s="249" t="s">
        <v>40</v>
      </c>
      <c r="U113" s="249" t="s">
        <v>1046</v>
      </c>
      <c r="V113" s="249" t="s">
        <v>46</v>
      </c>
      <c r="W113" s="249">
        <f t="shared" si="1"/>
        <v>20</v>
      </c>
    </row>
    <row r="114" spans="1:23" ht="128.25" x14ac:dyDescent="0.2">
      <c r="A114" s="249" t="s">
        <v>347</v>
      </c>
      <c r="B114" s="249" t="s">
        <v>1161</v>
      </c>
      <c r="C114" s="249">
        <v>0</v>
      </c>
      <c r="D114" s="249">
        <v>0</v>
      </c>
      <c r="E114" s="249">
        <v>1</v>
      </c>
      <c r="F114" s="249">
        <v>0</v>
      </c>
      <c r="G114" s="249">
        <v>0</v>
      </c>
      <c r="H114" s="249">
        <v>0</v>
      </c>
      <c r="I114" s="249">
        <v>0</v>
      </c>
      <c r="J114" s="249">
        <v>1</v>
      </c>
      <c r="K114" s="249"/>
      <c r="L114" s="249" t="s">
        <v>4</v>
      </c>
      <c r="M114" s="249" t="s">
        <v>1046</v>
      </c>
      <c r="N114" s="249" t="s">
        <v>1332</v>
      </c>
      <c r="O114" s="249" t="s">
        <v>1038</v>
      </c>
      <c r="P114" s="249" t="s">
        <v>352</v>
      </c>
      <c r="Q114" s="249" t="s">
        <v>353</v>
      </c>
      <c r="R114" s="249" t="s">
        <v>354</v>
      </c>
      <c r="S114" s="249" t="s">
        <v>355</v>
      </c>
      <c r="T114" s="249" t="s">
        <v>40</v>
      </c>
      <c r="U114" s="249" t="s">
        <v>1046</v>
      </c>
      <c r="V114" s="249" t="s">
        <v>46</v>
      </c>
      <c r="W114" s="249">
        <f t="shared" si="1"/>
        <v>20</v>
      </c>
    </row>
    <row r="115" spans="1:23" ht="185.25" x14ac:dyDescent="0.2">
      <c r="A115" s="249" t="s">
        <v>351</v>
      </c>
      <c r="B115" s="249" t="s">
        <v>1301</v>
      </c>
      <c r="C115" s="249">
        <v>0</v>
      </c>
      <c r="D115" s="249">
        <v>0</v>
      </c>
      <c r="E115" s="249">
        <v>1</v>
      </c>
      <c r="F115" s="249">
        <v>0</v>
      </c>
      <c r="G115" s="249">
        <v>0</v>
      </c>
      <c r="H115" s="249">
        <v>0</v>
      </c>
      <c r="I115" s="249">
        <v>0</v>
      </c>
      <c r="J115" s="249">
        <v>0</v>
      </c>
      <c r="K115" s="249"/>
      <c r="L115" s="249" t="s">
        <v>4</v>
      </c>
      <c r="M115" s="249" t="s">
        <v>1046</v>
      </c>
      <c r="N115" s="249" t="s">
        <v>1332</v>
      </c>
      <c r="O115" s="249" t="s">
        <v>1038</v>
      </c>
      <c r="P115" s="249" t="s">
        <v>357</v>
      </c>
      <c r="Q115" s="249" t="s">
        <v>358</v>
      </c>
      <c r="R115" s="249" t="s">
        <v>1385</v>
      </c>
      <c r="S115" s="249" t="s">
        <v>1386</v>
      </c>
      <c r="T115" s="249" t="s">
        <v>40</v>
      </c>
      <c r="U115" s="249" t="s">
        <v>1046</v>
      </c>
      <c r="V115" s="249" t="s">
        <v>46</v>
      </c>
      <c r="W115" s="249">
        <f t="shared" si="1"/>
        <v>20</v>
      </c>
    </row>
    <row r="116" spans="1:23" ht="156.75" x14ac:dyDescent="0.2">
      <c r="A116" s="249" t="s">
        <v>356</v>
      </c>
      <c r="B116" s="249" t="s">
        <v>1068</v>
      </c>
      <c r="C116" s="249">
        <v>0</v>
      </c>
      <c r="D116" s="249">
        <v>0</v>
      </c>
      <c r="E116" s="249">
        <v>1</v>
      </c>
      <c r="F116" s="249">
        <v>0</v>
      </c>
      <c r="G116" s="249">
        <v>0</v>
      </c>
      <c r="H116" s="249">
        <v>0</v>
      </c>
      <c r="I116" s="249">
        <v>0</v>
      </c>
      <c r="J116" s="249">
        <v>1</v>
      </c>
      <c r="K116" s="249"/>
      <c r="L116" s="249" t="s">
        <v>4</v>
      </c>
      <c r="M116" s="249" t="s">
        <v>1046</v>
      </c>
      <c r="N116" s="249" t="s">
        <v>1332</v>
      </c>
      <c r="O116" s="249" t="s">
        <v>1038</v>
      </c>
      <c r="P116" s="249" t="s">
        <v>362</v>
      </c>
      <c r="Q116" s="249" t="s">
        <v>360</v>
      </c>
      <c r="R116" s="249" t="s">
        <v>1387</v>
      </c>
      <c r="S116" s="249" t="s">
        <v>1388</v>
      </c>
      <c r="T116" s="249" t="s">
        <v>40</v>
      </c>
      <c r="U116" s="249" t="s">
        <v>1046</v>
      </c>
      <c r="V116" s="249" t="s">
        <v>46</v>
      </c>
      <c r="W116" s="249">
        <f t="shared" si="1"/>
        <v>20</v>
      </c>
    </row>
    <row r="117" spans="1:23" ht="128.25" x14ac:dyDescent="0.2">
      <c r="A117" s="249" t="s">
        <v>359</v>
      </c>
      <c r="B117" s="249" t="s">
        <v>1069</v>
      </c>
      <c r="C117" s="249">
        <v>0</v>
      </c>
      <c r="D117" s="249">
        <v>0</v>
      </c>
      <c r="E117" s="249">
        <v>1</v>
      </c>
      <c r="F117" s="249">
        <v>0</v>
      </c>
      <c r="G117" s="249">
        <v>0</v>
      </c>
      <c r="H117" s="249">
        <v>0</v>
      </c>
      <c r="I117" s="249">
        <v>0</v>
      </c>
      <c r="J117" s="249">
        <v>1</v>
      </c>
      <c r="K117" s="249"/>
      <c r="L117" s="249" t="s">
        <v>4</v>
      </c>
      <c r="M117" s="249" t="s">
        <v>1046</v>
      </c>
      <c r="N117" s="249" t="s">
        <v>1332</v>
      </c>
      <c r="O117" s="249" t="s">
        <v>1038</v>
      </c>
      <c r="P117" s="249" t="s">
        <v>372</v>
      </c>
      <c r="Q117" s="249" t="s">
        <v>373</v>
      </c>
      <c r="R117" s="249" t="s">
        <v>374</v>
      </c>
      <c r="S117" s="249" t="s">
        <v>1389</v>
      </c>
      <c r="T117" s="249" t="s">
        <v>40</v>
      </c>
      <c r="U117" s="249" t="s">
        <v>1046</v>
      </c>
      <c r="V117" s="249" t="s">
        <v>46</v>
      </c>
      <c r="W117" s="249">
        <f t="shared" si="1"/>
        <v>20</v>
      </c>
    </row>
    <row r="118" spans="1:23" ht="185.25" x14ac:dyDescent="0.2">
      <c r="A118" s="249" t="s">
        <v>361</v>
      </c>
      <c r="B118" s="249" t="s">
        <v>1070</v>
      </c>
      <c r="C118" s="249">
        <v>0</v>
      </c>
      <c r="D118" s="249">
        <v>0</v>
      </c>
      <c r="E118" s="249">
        <v>1</v>
      </c>
      <c r="F118" s="249">
        <v>0</v>
      </c>
      <c r="G118" s="249">
        <v>0</v>
      </c>
      <c r="H118" s="249">
        <v>0</v>
      </c>
      <c r="I118" s="249">
        <v>0</v>
      </c>
      <c r="J118" s="249">
        <v>0</v>
      </c>
      <c r="K118" s="249"/>
      <c r="L118" s="249" t="s">
        <v>4</v>
      </c>
      <c r="M118" s="249" t="s">
        <v>1046</v>
      </c>
      <c r="N118" s="249" t="s">
        <v>1332</v>
      </c>
      <c r="O118" s="249" t="s">
        <v>1038</v>
      </c>
      <c r="P118" s="249" t="s">
        <v>1038</v>
      </c>
      <c r="Q118" s="249" t="s">
        <v>394</v>
      </c>
      <c r="R118" s="249" t="s">
        <v>395</v>
      </c>
      <c r="S118" s="249" t="s">
        <v>396</v>
      </c>
      <c r="T118" s="249" t="s">
        <v>149</v>
      </c>
      <c r="U118" s="249" t="s">
        <v>1046</v>
      </c>
      <c r="V118" s="249" t="s">
        <v>46</v>
      </c>
      <c r="W118" s="249">
        <f t="shared" si="1"/>
        <v>20</v>
      </c>
    </row>
    <row r="119" spans="1:23" ht="156.75" x14ac:dyDescent="0.2">
      <c r="A119" s="249" t="s">
        <v>363</v>
      </c>
      <c r="B119" s="249" t="s">
        <v>1071</v>
      </c>
      <c r="C119" s="249">
        <v>0</v>
      </c>
      <c r="D119" s="249">
        <v>0</v>
      </c>
      <c r="E119" s="249">
        <v>1</v>
      </c>
      <c r="F119" s="249">
        <v>0</v>
      </c>
      <c r="G119" s="249">
        <v>0</v>
      </c>
      <c r="H119" s="249">
        <v>0</v>
      </c>
      <c r="I119" s="249">
        <v>0</v>
      </c>
      <c r="J119" s="249">
        <v>0</v>
      </c>
      <c r="K119" s="249"/>
      <c r="L119" s="249" t="s">
        <v>4</v>
      </c>
      <c r="M119" s="249" t="s">
        <v>1046</v>
      </c>
      <c r="N119" s="249" t="s">
        <v>1332</v>
      </c>
      <c r="O119" s="249" t="s">
        <v>1038</v>
      </c>
      <c r="P119" s="249" t="s">
        <v>414</v>
      </c>
      <c r="Q119" s="249" t="s">
        <v>415</v>
      </c>
      <c r="R119" s="249" t="s">
        <v>408</v>
      </c>
      <c r="S119" s="249" t="s">
        <v>409</v>
      </c>
      <c r="T119" s="249" t="s">
        <v>40</v>
      </c>
      <c r="U119" s="249" t="s">
        <v>1046</v>
      </c>
      <c r="V119" s="249" t="s">
        <v>46</v>
      </c>
      <c r="W119" s="249">
        <f t="shared" si="1"/>
        <v>20</v>
      </c>
    </row>
    <row r="120" spans="1:23" ht="156.75" x14ac:dyDescent="0.2">
      <c r="A120" s="249" t="s">
        <v>367</v>
      </c>
      <c r="B120" s="249" t="s">
        <v>1619</v>
      </c>
      <c r="C120" s="249">
        <v>0</v>
      </c>
      <c r="D120" s="249">
        <v>0</v>
      </c>
      <c r="E120" s="249">
        <v>1</v>
      </c>
      <c r="F120" s="249">
        <v>0</v>
      </c>
      <c r="G120" s="249">
        <v>0</v>
      </c>
      <c r="H120" s="249">
        <v>0</v>
      </c>
      <c r="I120" s="249">
        <v>0</v>
      </c>
      <c r="J120" s="249">
        <v>1</v>
      </c>
      <c r="K120" s="249"/>
      <c r="L120" s="249" t="s">
        <v>4</v>
      </c>
      <c r="M120" s="249" t="s">
        <v>1046</v>
      </c>
      <c r="N120" s="249" t="s">
        <v>1332</v>
      </c>
      <c r="O120" s="249" t="s">
        <v>1620</v>
      </c>
      <c r="P120" s="249" t="s">
        <v>1162</v>
      </c>
      <c r="Q120" s="249" t="s">
        <v>360</v>
      </c>
      <c r="R120" s="249" t="s">
        <v>1390</v>
      </c>
      <c r="S120" s="249" t="s">
        <v>1388</v>
      </c>
      <c r="T120" s="249" t="s">
        <v>40</v>
      </c>
      <c r="U120" s="249" t="s">
        <v>1046</v>
      </c>
      <c r="V120" s="249" t="s">
        <v>75</v>
      </c>
      <c r="W120" s="249">
        <f t="shared" si="1"/>
        <v>10</v>
      </c>
    </row>
    <row r="121" spans="1:23" ht="171" x14ac:dyDescent="0.2">
      <c r="A121" s="249" t="s">
        <v>371</v>
      </c>
      <c r="B121" s="249" t="s">
        <v>364</v>
      </c>
      <c r="C121" s="249">
        <v>0</v>
      </c>
      <c r="D121" s="249">
        <v>0</v>
      </c>
      <c r="E121" s="249">
        <v>1</v>
      </c>
      <c r="F121" s="249">
        <v>0</v>
      </c>
      <c r="G121" s="249">
        <v>0</v>
      </c>
      <c r="H121" s="249">
        <v>0</v>
      </c>
      <c r="I121" s="249">
        <v>0</v>
      </c>
      <c r="J121" s="249">
        <v>1</v>
      </c>
      <c r="K121" s="249"/>
      <c r="L121" s="249" t="s">
        <v>4</v>
      </c>
      <c r="M121" s="249" t="s">
        <v>1046</v>
      </c>
      <c r="N121" s="249" t="s">
        <v>1332</v>
      </c>
      <c r="O121" s="249" t="s">
        <v>1038</v>
      </c>
      <c r="P121" s="249" t="s">
        <v>365</v>
      </c>
      <c r="Q121" s="249" t="s">
        <v>366</v>
      </c>
      <c r="R121" s="249" t="s">
        <v>1391</v>
      </c>
      <c r="S121" s="249" t="s">
        <v>1388</v>
      </c>
      <c r="T121" s="249" t="s">
        <v>40</v>
      </c>
      <c r="U121" s="249" t="s">
        <v>1046</v>
      </c>
      <c r="V121" s="249" t="s">
        <v>75</v>
      </c>
      <c r="W121" s="249">
        <f t="shared" si="1"/>
        <v>10</v>
      </c>
    </row>
    <row r="122" spans="1:23" ht="114" x14ac:dyDescent="0.2">
      <c r="A122" s="249" t="s">
        <v>375</v>
      </c>
      <c r="B122" s="249" t="s">
        <v>386</v>
      </c>
      <c r="C122" s="249">
        <v>0</v>
      </c>
      <c r="D122" s="249">
        <v>0</v>
      </c>
      <c r="E122" s="249">
        <v>1</v>
      </c>
      <c r="F122" s="249">
        <v>0</v>
      </c>
      <c r="G122" s="249">
        <v>0</v>
      </c>
      <c r="H122" s="249">
        <v>0</v>
      </c>
      <c r="I122" s="249">
        <v>0</v>
      </c>
      <c r="J122" s="249">
        <v>1</v>
      </c>
      <c r="K122" s="249"/>
      <c r="L122" s="249" t="s">
        <v>4</v>
      </c>
      <c r="M122" s="249" t="s">
        <v>1046</v>
      </c>
      <c r="N122" s="249" t="s">
        <v>1332</v>
      </c>
      <c r="O122" s="249" t="s">
        <v>1038</v>
      </c>
      <c r="P122" s="249" t="s">
        <v>387</v>
      </c>
      <c r="Q122" s="249" t="s">
        <v>388</v>
      </c>
      <c r="R122" s="249" t="s">
        <v>1392</v>
      </c>
      <c r="S122" s="249" t="s">
        <v>389</v>
      </c>
      <c r="T122" s="249" t="s">
        <v>40</v>
      </c>
      <c r="U122" s="249" t="s">
        <v>1046</v>
      </c>
      <c r="V122" s="249" t="s">
        <v>75</v>
      </c>
      <c r="W122" s="249">
        <f t="shared" si="1"/>
        <v>10</v>
      </c>
    </row>
    <row r="123" spans="1:23" ht="171" x14ac:dyDescent="0.2">
      <c r="A123" s="249" t="s">
        <v>379</v>
      </c>
      <c r="B123" s="249" t="s">
        <v>1163</v>
      </c>
      <c r="C123" s="249">
        <v>0</v>
      </c>
      <c r="D123" s="249">
        <v>0</v>
      </c>
      <c r="E123" s="249">
        <v>1</v>
      </c>
      <c r="F123" s="249">
        <v>0</v>
      </c>
      <c r="G123" s="249">
        <v>0</v>
      </c>
      <c r="H123" s="249">
        <v>0</v>
      </c>
      <c r="I123" s="249">
        <v>0</v>
      </c>
      <c r="J123" s="249">
        <v>1</v>
      </c>
      <c r="K123" s="249"/>
      <c r="L123" s="249" t="s">
        <v>4</v>
      </c>
      <c r="M123" s="249" t="s">
        <v>1046</v>
      </c>
      <c r="N123" s="249" t="s">
        <v>1332</v>
      </c>
      <c r="O123" s="249" t="s">
        <v>1038</v>
      </c>
      <c r="P123" s="249" t="s">
        <v>1164</v>
      </c>
      <c r="Q123" s="249" t="s">
        <v>1165</v>
      </c>
      <c r="R123" s="249" t="s">
        <v>1393</v>
      </c>
      <c r="S123" s="249" t="s">
        <v>1166</v>
      </c>
      <c r="T123" s="249" t="s">
        <v>40</v>
      </c>
      <c r="U123" s="249" t="s">
        <v>1046</v>
      </c>
      <c r="V123" s="249" t="s">
        <v>75</v>
      </c>
      <c r="W123" s="249">
        <f t="shared" si="1"/>
        <v>10</v>
      </c>
    </row>
    <row r="124" spans="1:23" ht="148.5" customHeight="1" x14ac:dyDescent="0.2">
      <c r="A124" s="249" t="s">
        <v>385</v>
      </c>
      <c r="B124" s="249" t="s">
        <v>1167</v>
      </c>
      <c r="C124" s="249">
        <v>0</v>
      </c>
      <c r="D124" s="249">
        <v>0</v>
      </c>
      <c r="E124" s="249">
        <v>1</v>
      </c>
      <c r="F124" s="249">
        <v>0</v>
      </c>
      <c r="G124" s="249">
        <v>0</v>
      </c>
      <c r="H124" s="249">
        <v>0</v>
      </c>
      <c r="I124" s="249">
        <v>0</v>
      </c>
      <c r="J124" s="249">
        <v>1</v>
      </c>
      <c r="K124" s="249"/>
      <c r="L124" s="249" t="s">
        <v>4</v>
      </c>
      <c r="M124" s="249" t="s">
        <v>1046</v>
      </c>
      <c r="N124" s="249" t="s">
        <v>1332</v>
      </c>
      <c r="O124" s="249" t="s">
        <v>1038</v>
      </c>
      <c r="P124" s="249" t="s">
        <v>1168</v>
      </c>
      <c r="Q124" s="249" t="s">
        <v>1169</v>
      </c>
      <c r="R124" s="249" t="s">
        <v>392</v>
      </c>
      <c r="S124" s="249" t="s">
        <v>1170</v>
      </c>
      <c r="T124" s="249" t="s">
        <v>40</v>
      </c>
      <c r="U124" s="249" t="s">
        <v>1046</v>
      </c>
      <c r="V124" s="249" t="s">
        <v>75</v>
      </c>
      <c r="W124" s="249">
        <f t="shared" si="1"/>
        <v>10</v>
      </c>
    </row>
    <row r="125" spans="1:23" ht="147" customHeight="1" x14ac:dyDescent="0.2">
      <c r="A125" s="249" t="s">
        <v>390</v>
      </c>
      <c r="B125" s="249" t="s">
        <v>398</v>
      </c>
      <c r="C125" s="249">
        <v>0</v>
      </c>
      <c r="D125" s="249">
        <v>0</v>
      </c>
      <c r="E125" s="249">
        <v>1</v>
      </c>
      <c r="F125" s="249">
        <v>0</v>
      </c>
      <c r="G125" s="249">
        <v>0</v>
      </c>
      <c r="H125" s="249">
        <v>0</v>
      </c>
      <c r="I125" s="249">
        <v>0</v>
      </c>
      <c r="J125" s="249">
        <v>1</v>
      </c>
      <c r="K125" s="249"/>
      <c r="L125" s="249" t="s">
        <v>4</v>
      </c>
      <c r="M125" s="249" t="s">
        <v>1046</v>
      </c>
      <c r="N125" s="249" t="s">
        <v>1332</v>
      </c>
      <c r="O125" s="249" t="s">
        <v>1038</v>
      </c>
      <c r="P125" s="249" t="s">
        <v>399</v>
      </c>
      <c r="Q125" s="249" t="s">
        <v>400</v>
      </c>
      <c r="R125" s="249" t="s">
        <v>401</v>
      </c>
      <c r="S125" s="249" t="s">
        <v>402</v>
      </c>
      <c r="T125" s="249" t="s">
        <v>40</v>
      </c>
      <c r="U125" s="249" t="s">
        <v>1046</v>
      </c>
      <c r="V125" s="249" t="s">
        <v>41</v>
      </c>
      <c r="W125" s="249">
        <f t="shared" si="1"/>
        <v>5</v>
      </c>
    </row>
    <row r="126" spans="1:23" ht="156.75" x14ac:dyDescent="0.2">
      <c r="A126" s="249" t="s">
        <v>391</v>
      </c>
      <c r="B126" s="249" t="s">
        <v>1171</v>
      </c>
      <c r="C126" s="249">
        <v>0</v>
      </c>
      <c r="D126" s="249">
        <v>0</v>
      </c>
      <c r="E126" s="249">
        <v>1</v>
      </c>
      <c r="F126" s="249">
        <v>0</v>
      </c>
      <c r="G126" s="249">
        <v>0</v>
      </c>
      <c r="H126" s="249">
        <v>0</v>
      </c>
      <c r="I126" s="249">
        <v>0</v>
      </c>
      <c r="J126" s="249">
        <v>0</v>
      </c>
      <c r="K126" s="249"/>
      <c r="L126" s="249" t="s">
        <v>4</v>
      </c>
      <c r="M126" s="249" t="s">
        <v>1046</v>
      </c>
      <c r="N126" s="249" t="s">
        <v>1332</v>
      </c>
      <c r="O126" s="249" t="s">
        <v>1038</v>
      </c>
      <c r="P126" s="249" t="s">
        <v>406</v>
      </c>
      <c r="Q126" s="249" t="s">
        <v>407</v>
      </c>
      <c r="R126" s="249" t="s">
        <v>408</v>
      </c>
      <c r="S126" s="249" t="s">
        <v>409</v>
      </c>
      <c r="T126" s="249" t="s">
        <v>40</v>
      </c>
      <c r="U126" s="249" t="s">
        <v>1046</v>
      </c>
      <c r="V126" s="249" t="s">
        <v>75</v>
      </c>
      <c r="W126" s="249">
        <f t="shared" si="1"/>
        <v>10</v>
      </c>
    </row>
    <row r="127" spans="1:23" ht="156.75" x14ac:dyDescent="0.2">
      <c r="A127" s="249" t="s">
        <v>393</v>
      </c>
      <c r="B127" s="249" t="s">
        <v>1561</v>
      </c>
      <c r="C127" s="249">
        <v>0</v>
      </c>
      <c r="D127" s="249">
        <v>0</v>
      </c>
      <c r="E127" s="249">
        <v>1</v>
      </c>
      <c r="F127" s="249">
        <v>0</v>
      </c>
      <c r="G127" s="249">
        <v>0</v>
      </c>
      <c r="H127" s="249">
        <v>0</v>
      </c>
      <c r="I127" s="249">
        <v>0</v>
      </c>
      <c r="J127" s="249">
        <v>0</v>
      </c>
      <c r="K127" s="249"/>
      <c r="L127" s="249" t="s">
        <v>4</v>
      </c>
      <c r="M127" s="249" t="s">
        <v>1046</v>
      </c>
      <c r="N127" s="249" t="s">
        <v>1332</v>
      </c>
      <c r="O127" s="249" t="s">
        <v>1038</v>
      </c>
      <c r="P127" s="249" t="s">
        <v>411</v>
      </c>
      <c r="Q127" s="249" t="s">
        <v>1038</v>
      </c>
      <c r="R127" s="249" t="s">
        <v>408</v>
      </c>
      <c r="S127" s="249" t="s">
        <v>412</v>
      </c>
      <c r="T127" s="249" t="s">
        <v>40</v>
      </c>
      <c r="U127" s="249" t="s">
        <v>1046</v>
      </c>
      <c r="V127" s="249" t="s">
        <v>75</v>
      </c>
      <c r="W127" s="249">
        <f t="shared" si="1"/>
        <v>10</v>
      </c>
    </row>
    <row r="128" spans="1:23" ht="185.25" x14ac:dyDescent="0.2">
      <c r="A128" s="249" t="s">
        <v>397</v>
      </c>
      <c r="B128" s="249" t="s">
        <v>1172</v>
      </c>
      <c r="C128" s="249">
        <v>0</v>
      </c>
      <c r="D128" s="249">
        <v>0</v>
      </c>
      <c r="E128" s="249">
        <v>1</v>
      </c>
      <c r="F128" s="249">
        <v>0</v>
      </c>
      <c r="G128" s="249">
        <v>0</v>
      </c>
      <c r="H128" s="249">
        <v>0</v>
      </c>
      <c r="I128" s="249">
        <v>0</v>
      </c>
      <c r="J128" s="249">
        <v>1</v>
      </c>
      <c r="K128" s="249"/>
      <c r="L128" s="249" t="s">
        <v>4</v>
      </c>
      <c r="M128" s="249" t="s">
        <v>1046</v>
      </c>
      <c r="N128" s="249" t="s">
        <v>1332</v>
      </c>
      <c r="O128" s="249" t="s">
        <v>1038</v>
      </c>
      <c r="P128" s="249" t="s">
        <v>1038</v>
      </c>
      <c r="Q128" s="249" t="s">
        <v>421</v>
      </c>
      <c r="R128" s="249" t="s">
        <v>1394</v>
      </c>
      <c r="S128" s="249" t="s">
        <v>1395</v>
      </c>
      <c r="T128" s="249" t="s">
        <v>40</v>
      </c>
      <c r="U128" s="249" t="s">
        <v>1046</v>
      </c>
      <c r="V128" s="249" t="s">
        <v>75</v>
      </c>
      <c r="W128" s="249">
        <f t="shared" si="1"/>
        <v>10</v>
      </c>
    </row>
    <row r="129" spans="1:23" ht="408.95" customHeight="1" x14ac:dyDescent="0.2">
      <c r="A129" s="249" t="s">
        <v>403</v>
      </c>
      <c r="B129" s="249" t="s">
        <v>422</v>
      </c>
      <c r="C129" s="249">
        <v>0</v>
      </c>
      <c r="D129" s="249">
        <v>0</v>
      </c>
      <c r="E129" s="249">
        <v>1</v>
      </c>
      <c r="F129" s="249">
        <v>0</v>
      </c>
      <c r="G129" s="249">
        <v>0</v>
      </c>
      <c r="H129" s="249">
        <v>0</v>
      </c>
      <c r="I129" s="249">
        <v>0</v>
      </c>
      <c r="J129" s="249">
        <v>0</v>
      </c>
      <c r="K129" s="249"/>
      <c r="L129" s="249" t="s">
        <v>4</v>
      </c>
      <c r="M129" s="249" t="s">
        <v>1046</v>
      </c>
      <c r="N129" s="249" t="s">
        <v>1332</v>
      </c>
      <c r="O129" s="249" t="s">
        <v>1038</v>
      </c>
      <c r="P129" s="249" t="s">
        <v>1038</v>
      </c>
      <c r="Q129" s="249" t="s">
        <v>423</v>
      </c>
      <c r="R129" s="249" t="s">
        <v>1484</v>
      </c>
      <c r="S129" s="249" t="s">
        <v>424</v>
      </c>
      <c r="T129" s="249" t="s">
        <v>40</v>
      </c>
      <c r="U129" s="249" t="s">
        <v>1046</v>
      </c>
      <c r="V129" s="249" t="s">
        <v>75</v>
      </c>
      <c r="W129" s="249">
        <f t="shared" ref="W129:W189" si="2">IF($V129="Critical Importance",20,IF($V129="Minor Importance",5,10))</f>
        <v>10</v>
      </c>
    </row>
    <row r="130" spans="1:23" ht="294" customHeight="1" x14ac:dyDescent="0.2">
      <c r="A130" s="249" t="s">
        <v>405</v>
      </c>
      <c r="B130" s="249" t="s">
        <v>1263</v>
      </c>
      <c r="C130" s="249">
        <v>0</v>
      </c>
      <c r="D130" s="249">
        <v>0</v>
      </c>
      <c r="E130" s="249">
        <v>1</v>
      </c>
      <c r="F130" s="249">
        <v>0</v>
      </c>
      <c r="G130" s="249">
        <v>0</v>
      </c>
      <c r="H130" s="249">
        <v>0</v>
      </c>
      <c r="I130" s="249">
        <v>0</v>
      </c>
      <c r="J130" s="249">
        <v>0</v>
      </c>
      <c r="K130" s="249"/>
      <c r="L130" s="249" t="s">
        <v>4</v>
      </c>
      <c r="M130" s="249" t="s">
        <v>1046</v>
      </c>
      <c r="N130" s="249" t="s">
        <v>1332</v>
      </c>
      <c r="O130" s="249" t="s">
        <v>1038</v>
      </c>
      <c r="P130" s="249" t="s">
        <v>341</v>
      </c>
      <c r="Q130" s="249" t="s">
        <v>342</v>
      </c>
      <c r="R130" s="249" t="s">
        <v>1396</v>
      </c>
      <c r="S130" s="249" t="s">
        <v>343</v>
      </c>
      <c r="T130" s="249" t="s">
        <v>40</v>
      </c>
      <c r="U130" s="249" t="s">
        <v>1046</v>
      </c>
      <c r="V130" s="249" t="s">
        <v>41</v>
      </c>
      <c r="W130" s="249">
        <f t="shared" si="2"/>
        <v>5</v>
      </c>
    </row>
    <row r="131" spans="1:23" ht="220.5" customHeight="1" x14ac:dyDescent="0.2">
      <c r="A131" s="249" t="s">
        <v>410</v>
      </c>
      <c r="B131" s="249" t="s">
        <v>368</v>
      </c>
      <c r="C131" s="249">
        <v>0</v>
      </c>
      <c r="D131" s="249">
        <v>0</v>
      </c>
      <c r="E131" s="249">
        <v>1</v>
      </c>
      <c r="F131" s="249">
        <v>0</v>
      </c>
      <c r="G131" s="249">
        <v>0</v>
      </c>
      <c r="H131" s="249">
        <v>0</v>
      </c>
      <c r="I131" s="249">
        <v>0</v>
      </c>
      <c r="J131" s="249">
        <v>1</v>
      </c>
      <c r="K131" s="249"/>
      <c r="L131" s="249" t="s">
        <v>4</v>
      </c>
      <c r="M131" s="249" t="s">
        <v>1046</v>
      </c>
      <c r="N131" s="249" t="s">
        <v>1332</v>
      </c>
      <c r="O131" s="249" t="s">
        <v>1038</v>
      </c>
      <c r="P131" s="249" t="s">
        <v>369</v>
      </c>
      <c r="Q131" s="249" t="s">
        <v>370</v>
      </c>
      <c r="R131" s="249" t="s">
        <v>1397</v>
      </c>
      <c r="S131" s="249" t="s">
        <v>1389</v>
      </c>
      <c r="T131" s="249" t="s">
        <v>40</v>
      </c>
      <c r="U131" s="249" t="s">
        <v>1046</v>
      </c>
      <c r="V131" s="249" t="s">
        <v>41</v>
      </c>
      <c r="W131" s="249">
        <f t="shared" si="2"/>
        <v>5</v>
      </c>
    </row>
    <row r="132" spans="1:23" ht="128.25" x14ac:dyDescent="0.2">
      <c r="A132" s="249" t="s">
        <v>413</v>
      </c>
      <c r="B132" s="249" t="s">
        <v>376</v>
      </c>
      <c r="C132" s="249">
        <v>0</v>
      </c>
      <c r="D132" s="249">
        <v>0</v>
      </c>
      <c r="E132" s="249">
        <v>1</v>
      </c>
      <c r="F132" s="249">
        <v>0</v>
      </c>
      <c r="G132" s="249">
        <v>0</v>
      </c>
      <c r="H132" s="249">
        <v>0</v>
      </c>
      <c r="I132" s="249">
        <v>0</v>
      </c>
      <c r="J132" s="249">
        <v>1</v>
      </c>
      <c r="K132" s="249"/>
      <c r="L132" s="249" t="s">
        <v>4</v>
      </c>
      <c r="M132" s="249" t="s">
        <v>1046</v>
      </c>
      <c r="N132" s="249" t="s">
        <v>1332</v>
      </c>
      <c r="O132" s="249" t="s">
        <v>1038</v>
      </c>
      <c r="P132" s="249" t="s">
        <v>377</v>
      </c>
      <c r="Q132" s="249" t="s">
        <v>378</v>
      </c>
      <c r="R132" s="249" t="s">
        <v>374</v>
      </c>
      <c r="S132" s="249" t="s">
        <v>1389</v>
      </c>
      <c r="T132" s="249" t="s">
        <v>40</v>
      </c>
      <c r="U132" s="249" t="s">
        <v>1046</v>
      </c>
      <c r="V132" s="249" t="s">
        <v>41</v>
      </c>
      <c r="W132" s="249">
        <f t="shared" si="2"/>
        <v>5</v>
      </c>
    </row>
    <row r="133" spans="1:23" ht="185.25" x14ac:dyDescent="0.2">
      <c r="A133" s="249" t="s">
        <v>416</v>
      </c>
      <c r="B133" s="249" t="s">
        <v>380</v>
      </c>
      <c r="C133" s="249">
        <v>0</v>
      </c>
      <c r="D133" s="249">
        <v>0</v>
      </c>
      <c r="E133" s="249">
        <v>1</v>
      </c>
      <c r="F133" s="249">
        <v>0</v>
      </c>
      <c r="G133" s="249">
        <v>0</v>
      </c>
      <c r="H133" s="249">
        <v>0</v>
      </c>
      <c r="I133" s="249">
        <v>0</v>
      </c>
      <c r="J133" s="249">
        <v>1</v>
      </c>
      <c r="K133" s="249"/>
      <c r="L133" s="249" t="s">
        <v>4</v>
      </c>
      <c r="M133" s="249" t="s">
        <v>1046</v>
      </c>
      <c r="N133" s="249" t="s">
        <v>1332</v>
      </c>
      <c r="O133" s="249" t="s">
        <v>381</v>
      </c>
      <c r="P133" s="249" t="s">
        <v>382</v>
      </c>
      <c r="Q133" s="249" t="s">
        <v>383</v>
      </c>
      <c r="R133" s="249" t="s">
        <v>384</v>
      </c>
      <c r="S133" s="249" t="s">
        <v>1398</v>
      </c>
      <c r="T133" s="249" t="s">
        <v>40</v>
      </c>
      <c r="U133" s="249" t="s">
        <v>1046</v>
      </c>
      <c r="V133" s="249" t="s">
        <v>41</v>
      </c>
      <c r="W133" s="249">
        <f t="shared" si="2"/>
        <v>5</v>
      </c>
    </row>
    <row r="134" spans="1:23" ht="242.25" x14ac:dyDescent="0.2">
      <c r="A134" s="249" t="s">
        <v>420</v>
      </c>
      <c r="B134" s="249" t="s">
        <v>1173</v>
      </c>
      <c r="C134" s="249">
        <v>0</v>
      </c>
      <c r="D134" s="249">
        <v>0</v>
      </c>
      <c r="E134" s="249">
        <v>1</v>
      </c>
      <c r="F134" s="249">
        <v>0</v>
      </c>
      <c r="G134" s="249">
        <v>0</v>
      </c>
      <c r="H134" s="249">
        <v>0</v>
      </c>
      <c r="I134" s="249">
        <v>0</v>
      </c>
      <c r="J134" s="249">
        <v>0</v>
      </c>
      <c r="K134" s="249"/>
      <c r="L134" s="249" t="s">
        <v>4</v>
      </c>
      <c r="M134" s="249" t="s">
        <v>1046</v>
      </c>
      <c r="N134" s="249" t="s">
        <v>1332</v>
      </c>
      <c r="O134" s="249" t="s">
        <v>404</v>
      </c>
      <c r="P134" s="249"/>
      <c r="Q134" s="249"/>
      <c r="R134" s="249" t="s">
        <v>1399</v>
      </c>
      <c r="S134" s="249" t="s">
        <v>1400</v>
      </c>
      <c r="T134" s="249" t="s">
        <v>40</v>
      </c>
      <c r="U134" s="249" t="s">
        <v>1046</v>
      </c>
      <c r="V134" s="249" t="s">
        <v>41</v>
      </c>
      <c r="W134" s="249">
        <f t="shared" si="2"/>
        <v>5</v>
      </c>
    </row>
    <row r="135" spans="1:23" ht="256.5" x14ac:dyDescent="0.2">
      <c r="A135" s="250" t="s">
        <v>425</v>
      </c>
      <c r="B135" s="249" t="s">
        <v>426</v>
      </c>
      <c r="C135" s="249">
        <v>0</v>
      </c>
      <c r="D135" s="249">
        <v>0</v>
      </c>
      <c r="E135" s="249">
        <v>0</v>
      </c>
      <c r="F135" s="249">
        <v>1</v>
      </c>
      <c r="G135" s="249">
        <v>0</v>
      </c>
      <c r="H135" s="249">
        <v>0</v>
      </c>
      <c r="I135" s="249">
        <v>0</v>
      </c>
      <c r="J135" s="249">
        <v>1</v>
      </c>
      <c r="K135" s="249"/>
      <c r="L135" s="249" t="s">
        <v>1072</v>
      </c>
      <c r="M135" s="249" t="s">
        <v>1046</v>
      </c>
      <c r="N135" s="249" t="s">
        <v>1401</v>
      </c>
      <c r="O135" s="249" t="s">
        <v>427</v>
      </c>
      <c r="P135" s="249" t="s">
        <v>1038</v>
      </c>
      <c r="Q135" s="249" t="s">
        <v>1038</v>
      </c>
      <c r="R135" s="249" t="s">
        <v>428</v>
      </c>
      <c r="S135" s="249" t="s">
        <v>429</v>
      </c>
      <c r="T135" s="249" t="s">
        <v>40</v>
      </c>
      <c r="U135" s="249" t="s">
        <v>1046</v>
      </c>
      <c r="V135" s="249"/>
      <c r="W135" s="249">
        <f t="shared" si="2"/>
        <v>10</v>
      </c>
    </row>
    <row r="136" spans="1:23" ht="409.5" x14ac:dyDescent="0.2">
      <c r="A136" s="249" t="s">
        <v>430</v>
      </c>
      <c r="B136" s="249" t="s">
        <v>1555</v>
      </c>
      <c r="C136" s="249">
        <v>0</v>
      </c>
      <c r="D136" s="249">
        <v>0</v>
      </c>
      <c r="E136" s="249">
        <v>0</v>
      </c>
      <c r="F136" s="249">
        <v>1</v>
      </c>
      <c r="G136" s="249">
        <v>0</v>
      </c>
      <c r="H136" s="249">
        <v>0</v>
      </c>
      <c r="I136" s="249">
        <v>0</v>
      </c>
      <c r="J136" s="249">
        <v>0</v>
      </c>
      <c r="K136" s="249"/>
      <c r="L136" s="249" t="s">
        <v>165</v>
      </c>
      <c r="M136" s="249" t="s">
        <v>1046</v>
      </c>
      <c r="N136" s="249" t="s">
        <v>1038</v>
      </c>
      <c r="O136" s="249" t="s">
        <v>1038</v>
      </c>
      <c r="P136" s="249" t="s">
        <v>1038</v>
      </c>
      <c r="Q136" s="249" t="s">
        <v>431</v>
      </c>
      <c r="R136" s="249" t="s">
        <v>1402</v>
      </c>
      <c r="S136" s="249" t="s">
        <v>1403</v>
      </c>
      <c r="T136" s="249" t="s">
        <v>40</v>
      </c>
      <c r="U136" s="249" t="s">
        <v>1046</v>
      </c>
      <c r="V136" s="249" t="s">
        <v>75</v>
      </c>
      <c r="W136" s="249">
        <f t="shared" si="2"/>
        <v>10</v>
      </c>
    </row>
    <row r="137" spans="1:23" ht="339.75" customHeight="1" x14ac:dyDescent="0.2">
      <c r="A137" s="250" t="s">
        <v>432</v>
      </c>
      <c r="B137" s="249" t="s">
        <v>1174</v>
      </c>
      <c r="C137" s="249">
        <v>0</v>
      </c>
      <c r="D137" s="249">
        <v>0</v>
      </c>
      <c r="E137" s="249">
        <v>0</v>
      </c>
      <c r="F137" s="249">
        <v>1</v>
      </c>
      <c r="G137" s="249">
        <v>0</v>
      </c>
      <c r="H137" s="249">
        <v>0</v>
      </c>
      <c r="I137" s="249">
        <v>0</v>
      </c>
      <c r="J137" s="249">
        <v>1</v>
      </c>
      <c r="K137" s="249"/>
      <c r="L137" s="249" t="s">
        <v>165</v>
      </c>
      <c r="M137" s="249" t="s">
        <v>1046</v>
      </c>
      <c r="N137" s="249" t="s">
        <v>1038</v>
      </c>
      <c r="O137" s="249" t="s">
        <v>433</v>
      </c>
      <c r="P137" s="249" t="s">
        <v>434</v>
      </c>
      <c r="Q137" s="249" t="s">
        <v>1038</v>
      </c>
      <c r="R137" s="249" t="s">
        <v>1404</v>
      </c>
      <c r="S137" s="249" t="s">
        <v>1405</v>
      </c>
      <c r="T137" s="249" t="s">
        <v>40</v>
      </c>
      <c r="U137" s="249" t="s">
        <v>1046</v>
      </c>
      <c r="V137" s="249" t="s">
        <v>75</v>
      </c>
      <c r="W137" s="249">
        <f t="shared" si="2"/>
        <v>10</v>
      </c>
    </row>
    <row r="138" spans="1:23" ht="186" customHeight="1" x14ac:dyDescent="0.2">
      <c r="A138" s="249" t="s">
        <v>435</v>
      </c>
      <c r="B138" s="249" t="s">
        <v>436</v>
      </c>
      <c r="C138" s="249">
        <v>0</v>
      </c>
      <c r="D138" s="249">
        <v>0</v>
      </c>
      <c r="E138" s="249">
        <v>0</v>
      </c>
      <c r="F138" s="249">
        <v>1</v>
      </c>
      <c r="G138" s="249">
        <v>0</v>
      </c>
      <c r="H138" s="249">
        <v>0</v>
      </c>
      <c r="I138" s="249">
        <v>0</v>
      </c>
      <c r="J138" s="249">
        <v>0</v>
      </c>
      <c r="K138" s="249"/>
      <c r="L138" s="249" t="s">
        <v>165</v>
      </c>
      <c r="M138" s="249" t="s">
        <v>1046</v>
      </c>
      <c r="N138" s="249" t="s">
        <v>1038</v>
      </c>
      <c r="O138" s="249" t="s">
        <v>1038</v>
      </c>
      <c r="P138" s="249" t="s">
        <v>437</v>
      </c>
      <c r="Q138" s="249" t="s">
        <v>438</v>
      </c>
      <c r="R138" s="249" t="s">
        <v>1485</v>
      </c>
      <c r="S138" s="249" t="s">
        <v>439</v>
      </c>
      <c r="T138" s="249" t="s">
        <v>40</v>
      </c>
      <c r="U138" s="249" t="s">
        <v>1046</v>
      </c>
      <c r="V138" s="249" t="s">
        <v>75</v>
      </c>
      <c r="W138" s="249">
        <f t="shared" si="2"/>
        <v>10</v>
      </c>
    </row>
    <row r="139" spans="1:23" ht="185.25" x14ac:dyDescent="0.2">
      <c r="A139" s="250" t="s">
        <v>440</v>
      </c>
      <c r="B139" s="249" t="s">
        <v>1560</v>
      </c>
      <c r="C139" s="249">
        <v>0</v>
      </c>
      <c r="D139" s="249">
        <v>0</v>
      </c>
      <c r="E139" s="249">
        <v>0</v>
      </c>
      <c r="F139" s="249">
        <v>1</v>
      </c>
      <c r="G139" s="249">
        <v>0</v>
      </c>
      <c r="H139" s="249">
        <v>0</v>
      </c>
      <c r="I139" s="249">
        <v>0</v>
      </c>
      <c r="J139" s="249">
        <v>0</v>
      </c>
      <c r="K139" s="249"/>
      <c r="L139" s="249" t="s">
        <v>165</v>
      </c>
      <c r="M139" s="249" t="s">
        <v>1046</v>
      </c>
      <c r="N139" s="249" t="s">
        <v>1038</v>
      </c>
      <c r="O139" s="249" t="s">
        <v>1038</v>
      </c>
      <c r="P139" s="249" t="s">
        <v>1175</v>
      </c>
      <c r="Q139" s="249" t="s">
        <v>441</v>
      </c>
      <c r="R139" s="249" t="s">
        <v>1406</v>
      </c>
      <c r="S139" s="249" t="s">
        <v>442</v>
      </c>
      <c r="T139" s="249" t="s">
        <v>40</v>
      </c>
      <c r="U139" s="249" t="s">
        <v>1046</v>
      </c>
      <c r="V139" s="249" t="s">
        <v>75</v>
      </c>
      <c r="W139" s="249">
        <f t="shared" si="2"/>
        <v>10</v>
      </c>
    </row>
    <row r="140" spans="1:23" ht="185.25" x14ac:dyDescent="0.2">
      <c r="A140" s="249" t="s">
        <v>443</v>
      </c>
      <c r="B140" s="249" t="s">
        <v>1073</v>
      </c>
      <c r="C140" s="249">
        <v>0</v>
      </c>
      <c r="D140" s="249">
        <v>0</v>
      </c>
      <c r="E140" s="249">
        <v>0</v>
      </c>
      <c r="F140" s="249">
        <v>1</v>
      </c>
      <c r="G140" s="249">
        <v>0</v>
      </c>
      <c r="H140" s="249">
        <v>0</v>
      </c>
      <c r="I140" s="249">
        <v>0</v>
      </c>
      <c r="J140" s="249">
        <v>0</v>
      </c>
      <c r="K140" s="249"/>
      <c r="L140" s="249" t="s">
        <v>165</v>
      </c>
      <c r="M140" s="249" t="s">
        <v>1046</v>
      </c>
      <c r="N140" s="249" t="s">
        <v>1038</v>
      </c>
      <c r="O140" s="249" t="s">
        <v>1038</v>
      </c>
      <c r="P140" s="249" t="s">
        <v>444</v>
      </c>
      <c r="Q140" s="249" t="s">
        <v>1038</v>
      </c>
      <c r="R140" s="249" t="s">
        <v>1406</v>
      </c>
      <c r="S140" s="249" t="s">
        <v>442</v>
      </c>
      <c r="T140" s="249" t="s">
        <v>40</v>
      </c>
      <c r="U140" s="249" t="s">
        <v>1046</v>
      </c>
      <c r="V140" s="249" t="s">
        <v>46</v>
      </c>
      <c r="W140" s="249">
        <f t="shared" si="2"/>
        <v>20</v>
      </c>
    </row>
    <row r="141" spans="1:23" ht="214.5" customHeight="1" x14ac:dyDescent="0.2">
      <c r="A141" s="250" t="s">
        <v>445</v>
      </c>
      <c r="B141" s="249" t="s">
        <v>446</v>
      </c>
      <c r="C141" s="249">
        <v>0</v>
      </c>
      <c r="D141" s="249">
        <v>0</v>
      </c>
      <c r="E141" s="249">
        <v>0</v>
      </c>
      <c r="F141" s="249">
        <v>1</v>
      </c>
      <c r="G141" s="249">
        <v>0</v>
      </c>
      <c r="H141" s="249">
        <v>0</v>
      </c>
      <c r="I141" s="249">
        <v>0</v>
      </c>
      <c r="J141" s="249">
        <v>0</v>
      </c>
      <c r="K141" s="249"/>
      <c r="L141" s="249" t="s">
        <v>165</v>
      </c>
      <c r="M141" s="249" t="s">
        <v>1046</v>
      </c>
      <c r="N141" s="249" t="s">
        <v>1038</v>
      </c>
      <c r="O141" s="249" t="s">
        <v>1038</v>
      </c>
      <c r="P141" s="249" t="s">
        <v>447</v>
      </c>
      <c r="Q141" s="249" t="s">
        <v>448</v>
      </c>
      <c r="R141" s="249" t="s">
        <v>1407</v>
      </c>
      <c r="S141" s="249" t="s">
        <v>449</v>
      </c>
      <c r="T141" s="249" t="s">
        <v>40</v>
      </c>
      <c r="U141" s="249" t="s">
        <v>1046</v>
      </c>
      <c r="V141" s="249" t="s">
        <v>75</v>
      </c>
      <c r="W141" s="249">
        <f t="shared" si="2"/>
        <v>10</v>
      </c>
    </row>
    <row r="142" spans="1:23" ht="85.5" x14ac:dyDescent="0.2">
      <c r="A142" s="249" t="s">
        <v>450</v>
      </c>
      <c r="B142" s="249" t="s">
        <v>453</v>
      </c>
      <c r="C142" s="249">
        <v>0</v>
      </c>
      <c r="D142" s="249">
        <v>0</v>
      </c>
      <c r="E142" s="249">
        <v>0</v>
      </c>
      <c r="F142" s="249">
        <v>1</v>
      </c>
      <c r="G142" s="249">
        <v>0</v>
      </c>
      <c r="H142" s="249">
        <v>0</v>
      </c>
      <c r="I142" s="249">
        <v>0</v>
      </c>
      <c r="J142" s="249">
        <v>0</v>
      </c>
      <c r="K142" s="249"/>
      <c r="L142" s="249" t="s">
        <v>165</v>
      </c>
      <c r="M142" s="249" t="s">
        <v>1046</v>
      </c>
      <c r="N142" s="249" t="s">
        <v>1038</v>
      </c>
      <c r="O142" s="249" t="s">
        <v>1038</v>
      </c>
      <c r="P142" s="249" t="s">
        <v>454</v>
      </c>
      <c r="Q142" s="249" t="s">
        <v>455</v>
      </c>
      <c r="R142" s="249" t="s">
        <v>456</v>
      </c>
      <c r="S142" s="249" t="s">
        <v>1408</v>
      </c>
      <c r="T142" s="249" t="s">
        <v>40</v>
      </c>
      <c r="U142" s="249" t="s">
        <v>1046</v>
      </c>
      <c r="V142" s="249" t="s">
        <v>75</v>
      </c>
      <c r="W142" s="249">
        <f t="shared" si="2"/>
        <v>10</v>
      </c>
    </row>
    <row r="143" spans="1:23" ht="85.5" x14ac:dyDescent="0.2">
      <c r="A143" s="250" t="s">
        <v>451</v>
      </c>
      <c r="B143" s="249" t="s">
        <v>458</v>
      </c>
      <c r="C143" s="249">
        <v>0</v>
      </c>
      <c r="D143" s="249">
        <v>0</v>
      </c>
      <c r="E143" s="249">
        <v>0</v>
      </c>
      <c r="F143" s="249">
        <v>1</v>
      </c>
      <c r="G143" s="249">
        <v>0</v>
      </c>
      <c r="H143" s="249">
        <v>0</v>
      </c>
      <c r="I143" s="249">
        <v>0</v>
      </c>
      <c r="J143" s="249">
        <v>0</v>
      </c>
      <c r="K143" s="249"/>
      <c r="L143" s="249" t="s">
        <v>165</v>
      </c>
      <c r="M143" s="249" t="s">
        <v>1046</v>
      </c>
      <c r="N143" s="249" t="s">
        <v>1038</v>
      </c>
      <c r="O143" s="249" t="s">
        <v>1038</v>
      </c>
      <c r="P143" s="249" t="s">
        <v>459</v>
      </c>
      <c r="Q143" s="249" t="s">
        <v>1176</v>
      </c>
      <c r="R143" s="249" t="s">
        <v>456</v>
      </c>
      <c r="S143" s="249" t="s">
        <v>1408</v>
      </c>
      <c r="T143" s="249" t="s">
        <v>40</v>
      </c>
      <c r="U143" s="249" t="s">
        <v>1046</v>
      </c>
      <c r="V143" s="249" t="s">
        <v>75</v>
      </c>
      <c r="W143" s="249">
        <f t="shared" si="2"/>
        <v>10</v>
      </c>
    </row>
    <row r="144" spans="1:23" ht="192.75" customHeight="1" x14ac:dyDescent="0.2">
      <c r="A144" s="249" t="s">
        <v>452</v>
      </c>
      <c r="B144" s="249" t="s">
        <v>1074</v>
      </c>
      <c r="C144" s="249">
        <v>0</v>
      </c>
      <c r="D144" s="249">
        <v>0</v>
      </c>
      <c r="E144" s="249">
        <v>0</v>
      </c>
      <c r="F144" s="249">
        <v>1</v>
      </c>
      <c r="G144" s="249">
        <v>0</v>
      </c>
      <c r="H144" s="249">
        <v>0</v>
      </c>
      <c r="I144" s="249">
        <v>0</v>
      </c>
      <c r="J144" s="249">
        <v>0</v>
      </c>
      <c r="K144" s="249"/>
      <c r="L144" s="249" t="s">
        <v>165</v>
      </c>
      <c r="M144" s="249" t="s">
        <v>1046</v>
      </c>
      <c r="N144" s="249" t="s">
        <v>1038</v>
      </c>
      <c r="O144" s="249" t="s">
        <v>1038</v>
      </c>
      <c r="P144" s="249" t="s">
        <v>461</v>
      </c>
      <c r="Q144" s="249" t="s">
        <v>462</v>
      </c>
      <c r="R144" s="249" t="s">
        <v>1177</v>
      </c>
      <c r="S144" s="249" t="s">
        <v>463</v>
      </c>
      <c r="T144" s="249" t="s">
        <v>40</v>
      </c>
      <c r="U144" s="249" t="s">
        <v>1046</v>
      </c>
      <c r="V144" s="249" t="s">
        <v>46</v>
      </c>
      <c r="W144" s="249">
        <f t="shared" si="2"/>
        <v>20</v>
      </c>
    </row>
    <row r="145" spans="1:23" ht="142.5" x14ac:dyDescent="0.2">
      <c r="A145" s="250" t="s">
        <v>457</v>
      </c>
      <c r="B145" s="249" t="s">
        <v>1567</v>
      </c>
      <c r="C145" s="249">
        <v>0</v>
      </c>
      <c r="D145" s="249">
        <v>0</v>
      </c>
      <c r="E145" s="249">
        <v>0</v>
      </c>
      <c r="F145" s="249">
        <v>1</v>
      </c>
      <c r="G145" s="249">
        <v>0</v>
      </c>
      <c r="H145" s="249">
        <v>0</v>
      </c>
      <c r="I145" s="249">
        <v>0</v>
      </c>
      <c r="J145" s="249">
        <v>0</v>
      </c>
      <c r="K145" s="249"/>
      <c r="L145" s="249" t="s">
        <v>165</v>
      </c>
      <c r="M145" s="249" t="s">
        <v>1046</v>
      </c>
      <c r="N145" s="249" t="s">
        <v>1038</v>
      </c>
      <c r="O145" s="249"/>
      <c r="P145" s="249" t="s">
        <v>1038</v>
      </c>
      <c r="Q145" s="249" t="s">
        <v>1038</v>
      </c>
      <c r="R145" s="249" t="s">
        <v>1178</v>
      </c>
      <c r="S145" s="249" t="s">
        <v>465</v>
      </c>
      <c r="T145" s="249" t="s">
        <v>40</v>
      </c>
      <c r="U145" s="249" t="s">
        <v>1046</v>
      </c>
      <c r="V145" s="249" t="s">
        <v>75</v>
      </c>
      <c r="W145" s="249">
        <f t="shared" si="2"/>
        <v>10</v>
      </c>
    </row>
    <row r="146" spans="1:23" ht="85.5" x14ac:dyDescent="0.2">
      <c r="A146" s="249" t="s">
        <v>460</v>
      </c>
      <c r="B146" s="249" t="s">
        <v>467</v>
      </c>
      <c r="C146" s="249">
        <v>0</v>
      </c>
      <c r="D146" s="249">
        <v>0</v>
      </c>
      <c r="E146" s="249">
        <v>0</v>
      </c>
      <c r="F146" s="249">
        <v>1</v>
      </c>
      <c r="G146" s="249">
        <v>0</v>
      </c>
      <c r="H146" s="249">
        <v>0</v>
      </c>
      <c r="I146" s="249">
        <v>0</v>
      </c>
      <c r="J146" s="249">
        <v>0</v>
      </c>
      <c r="K146" s="249"/>
      <c r="L146" s="249" t="s">
        <v>165</v>
      </c>
      <c r="M146" s="249" t="s">
        <v>1046</v>
      </c>
      <c r="N146" s="249" t="s">
        <v>1038</v>
      </c>
      <c r="O146" s="249" t="s">
        <v>468</v>
      </c>
      <c r="P146" s="249" t="s">
        <v>1038</v>
      </c>
      <c r="Q146" s="249" t="s">
        <v>469</v>
      </c>
      <c r="R146" s="249" t="s">
        <v>456</v>
      </c>
      <c r="S146" s="249" t="s">
        <v>1408</v>
      </c>
      <c r="T146" s="249" t="s">
        <v>40</v>
      </c>
      <c r="U146" s="249" t="s">
        <v>1046</v>
      </c>
      <c r="V146" s="249" t="s">
        <v>75</v>
      </c>
      <c r="W146" s="249">
        <f t="shared" si="2"/>
        <v>10</v>
      </c>
    </row>
    <row r="147" spans="1:23" ht="85.5" x14ac:dyDescent="0.2">
      <c r="A147" s="250" t="s">
        <v>464</v>
      </c>
      <c r="B147" s="249" t="s">
        <v>471</v>
      </c>
      <c r="C147" s="249">
        <v>0</v>
      </c>
      <c r="D147" s="249">
        <v>0</v>
      </c>
      <c r="E147" s="249">
        <v>0</v>
      </c>
      <c r="F147" s="249">
        <v>1</v>
      </c>
      <c r="G147" s="249">
        <v>0</v>
      </c>
      <c r="H147" s="249">
        <v>0</v>
      </c>
      <c r="I147" s="249">
        <v>0</v>
      </c>
      <c r="J147" s="249">
        <v>0</v>
      </c>
      <c r="K147" s="249"/>
      <c r="L147" s="249" t="s">
        <v>165</v>
      </c>
      <c r="M147" s="249" t="s">
        <v>1046</v>
      </c>
      <c r="N147" s="249" t="s">
        <v>1038</v>
      </c>
      <c r="O147" s="249" t="s">
        <v>1038</v>
      </c>
      <c r="P147" s="249" t="s">
        <v>472</v>
      </c>
      <c r="Q147" s="249" t="s">
        <v>473</v>
      </c>
      <c r="R147" s="249" t="s">
        <v>456</v>
      </c>
      <c r="S147" s="249" t="s">
        <v>1408</v>
      </c>
      <c r="T147" s="249" t="s">
        <v>40</v>
      </c>
      <c r="U147" s="249" t="s">
        <v>1046</v>
      </c>
      <c r="V147" s="249" t="s">
        <v>75</v>
      </c>
      <c r="W147" s="249">
        <f t="shared" si="2"/>
        <v>10</v>
      </c>
    </row>
    <row r="148" spans="1:23" ht="114" x14ac:dyDescent="0.2">
      <c r="A148" s="249" t="s">
        <v>466</v>
      </c>
      <c r="B148" s="249" t="s">
        <v>1556</v>
      </c>
      <c r="C148" s="249">
        <v>0</v>
      </c>
      <c r="D148" s="249">
        <v>0</v>
      </c>
      <c r="E148" s="249">
        <v>0</v>
      </c>
      <c r="F148" s="249">
        <v>1</v>
      </c>
      <c r="G148" s="249">
        <v>0</v>
      </c>
      <c r="H148" s="249">
        <v>0</v>
      </c>
      <c r="I148" s="249">
        <v>0</v>
      </c>
      <c r="J148" s="249">
        <v>0</v>
      </c>
      <c r="K148" s="249"/>
      <c r="L148" s="249" t="s">
        <v>165</v>
      </c>
      <c r="M148" s="249" t="s">
        <v>1046</v>
      </c>
      <c r="N148" s="249" t="s">
        <v>1038</v>
      </c>
      <c r="O148" s="249" t="s">
        <v>1038</v>
      </c>
      <c r="P148" s="249" t="s">
        <v>475</v>
      </c>
      <c r="Q148" s="249" t="s">
        <v>476</v>
      </c>
      <c r="R148" s="249" t="s">
        <v>262</v>
      </c>
      <c r="S148" s="249" t="s">
        <v>1363</v>
      </c>
      <c r="T148" s="249" t="s">
        <v>40</v>
      </c>
      <c r="U148" s="249" t="s">
        <v>1046</v>
      </c>
      <c r="V148" s="249" t="s">
        <v>75</v>
      </c>
      <c r="W148" s="249">
        <f t="shared" si="2"/>
        <v>10</v>
      </c>
    </row>
    <row r="149" spans="1:23" ht="71.25" x14ac:dyDescent="0.2">
      <c r="A149" s="250" t="s">
        <v>470</v>
      </c>
      <c r="B149" s="249" t="s">
        <v>1179</v>
      </c>
      <c r="C149" s="249">
        <v>0</v>
      </c>
      <c r="D149" s="249">
        <v>0</v>
      </c>
      <c r="E149" s="249">
        <v>0</v>
      </c>
      <c r="F149" s="249">
        <v>1</v>
      </c>
      <c r="G149" s="249">
        <v>0</v>
      </c>
      <c r="H149" s="249">
        <v>0</v>
      </c>
      <c r="I149" s="249">
        <v>0</v>
      </c>
      <c r="J149" s="249">
        <v>0</v>
      </c>
      <c r="K149" s="249"/>
      <c r="L149" s="249" t="s">
        <v>165</v>
      </c>
      <c r="M149" s="249" t="s">
        <v>1046</v>
      </c>
      <c r="N149" s="249" t="s">
        <v>1038</v>
      </c>
      <c r="O149" s="249" t="s">
        <v>1038</v>
      </c>
      <c r="P149" s="249" t="s">
        <v>477</v>
      </c>
      <c r="Q149" s="249" t="s">
        <v>1038</v>
      </c>
      <c r="R149" s="249" t="s">
        <v>478</v>
      </c>
      <c r="S149" s="249" t="s">
        <v>1409</v>
      </c>
      <c r="T149" s="249" t="s">
        <v>40</v>
      </c>
      <c r="U149" s="249" t="s">
        <v>1046</v>
      </c>
      <c r="V149" s="249" t="s">
        <v>75</v>
      </c>
      <c r="W149" s="249">
        <f t="shared" si="2"/>
        <v>10</v>
      </c>
    </row>
    <row r="150" spans="1:23" ht="242.25" x14ac:dyDescent="0.2">
      <c r="A150" s="249" t="s">
        <v>474</v>
      </c>
      <c r="B150" s="249" t="s">
        <v>1410</v>
      </c>
      <c r="C150" s="249">
        <v>0</v>
      </c>
      <c r="D150" s="249">
        <v>0</v>
      </c>
      <c r="E150" s="249">
        <v>0</v>
      </c>
      <c r="F150" s="249">
        <v>1</v>
      </c>
      <c r="G150" s="249">
        <v>0</v>
      </c>
      <c r="H150" s="249">
        <v>0</v>
      </c>
      <c r="I150" s="249">
        <v>0</v>
      </c>
      <c r="J150" s="249">
        <v>0</v>
      </c>
      <c r="K150" s="249"/>
      <c r="L150" s="249" t="s">
        <v>165</v>
      </c>
      <c r="M150" s="249" t="s">
        <v>1046</v>
      </c>
      <c r="N150" s="249" t="s">
        <v>1038</v>
      </c>
      <c r="O150" s="249" t="s">
        <v>479</v>
      </c>
      <c r="P150" s="249" t="s">
        <v>1038</v>
      </c>
      <c r="Q150" s="249" t="s">
        <v>1038</v>
      </c>
      <c r="R150" s="249" t="s">
        <v>1399</v>
      </c>
      <c r="S150" s="249" t="s">
        <v>1400</v>
      </c>
      <c r="T150" s="249" t="s">
        <v>149</v>
      </c>
      <c r="U150" s="249" t="s">
        <v>1046</v>
      </c>
      <c r="V150" s="249" t="s">
        <v>75</v>
      </c>
      <c r="W150" s="249">
        <f t="shared" si="2"/>
        <v>10</v>
      </c>
    </row>
    <row r="151" spans="1:23" ht="183" customHeight="1" x14ac:dyDescent="0.2">
      <c r="A151" s="249" t="s">
        <v>480</v>
      </c>
      <c r="B151" s="249" t="s">
        <v>1075</v>
      </c>
      <c r="C151" s="249">
        <v>0</v>
      </c>
      <c r="D151" s="249">
        <v>0</v>
      </c>
      <c r="E151" s="249">
        <v>0</v>
      </c>
      <c r="F151" s="249">
        <v>1</v>
      </c>
      <c r="G151" s="249">
        <v>0</v>
      </c>
      <c r="H151" s="249">
        <v>0</v>
      </c>
      <c r="I151" s="249">
        <v>0</v>
      </c>
      <c r="J151" s="249">
        <v>1</v>
      </c>
      <c r="K151" s="249"/>
      <c r="L151" s="249" t="s">
        <v>165</v>
      </c>
      <c r="M151" s="249" t="s">
        <v>1046</v>
      </c>
      <c r="N151" s="249" t="s">
        <v>1332</v>
      </c>
      <c r="O151" s="249" t="s">
        <v>1038</v>
      </c>
      <c r="P151" s="249" t="s">
        <v>481</v>
      </c>
      <c r="Q151" s="249" t="s">
        <v>482</v>
      </c>
      <c r="R151" s="249" t="s">
        <v>1539</v>
      </c>
      <c r="S151" s="249" t="s">
        <v>1540</v>
      </c>
      <c r="T151" s="249" t="s">
        <v>40</v>
      </c>
      <c r="U151" s="249" t="s">
        <v>1046</v>
      </c>
      <c r="V151" s="249" t="s">
        <v>46</v>
      </c>
      <c r="W151" s="249">
        <f t="shared" si="2"/>
        <v>20</v>
      </c>
    </row>
    <row r="152" spans="1:23" ht="181.5" customHeight="1" x14ac:dyDescent="0.2">
      <c r="A152" s="249" t="s">
        <v>483</v>
      </c>
      <c r="B152" s="249" t="s">
        <v>1076</v>
      </c>
      <c r="C152" s="249">
        <v>0</v>
      </c>
      <c r="D152" s="249">
        <v>0</v>
      </c>
      <c r="E152" s="249">
        <v>0</v>
      </c>
      <c r="F152" s="249">
        <v>1</v>
      </c>
      <c r="G152" s="249">
        <v>0</v>
      </c>
      <c r="H152" s="249">
        <v>0</v>
      </c>
      <c r="I152" s="249">
        <v>0</v>
      </c>
      <c r="J152" s="249">
        <v>1</v>
      </c>
      <c r="K152" s="249"/>
      <c r="L152" s="249" t="s">
        <v>165</v>
      </c>
      <c r="M152" s="249" t="s">
        <v>1046</v>
      </c>
      <c r="N152" s="249" t="s">
        <v>1332</v>
      </c>
      <c r="O152" s="249" t="s">
        <v>1038</v>
      </c>
      <c r="P152" s="249" t="s">
        <v>489</v>
      </c>
      <c r="Q152" s="249" t="s">
        <v>490</v>
      </c>
      <c r="R152" s="249" t="s">
        <v>491</v>
      </c>
      <c r="S152" s="249" t="s">
        <v>492</v>
      </c>
      <c r="T152" s="249" t="s">
        <v>40</v>
      </c>
      <c r="U152" s="249" t="s">
        <v>1046</v>
      </c>
      <c r="V152" s="249" t="s">
        <v>46</v>
      </c>
      <c r="W152" s="249">
        <f t="shared" si="2"/>
        <v>20</v>
      </c>
    </row>
    <row r="153" spans="1:23" ht="204.75" customHeight="1" x14ac:dyDescent="0.2">
      <c r="A153" s="249" t="s">
        <v>488</v>
      </c>
      <c r="B153" s="249" t="s">
        <v>1180</v>
      </c>
      <c r="C153" s="249">
        <v>0</v>
      </c>
      <c r="D153" s="249">
        <v>0</v>
      </c>
      <c r="E153" s="249">
        <v>0</v>
      </c>
      <c r="F153" s="249">
        <v>1</v>
      </c>
      <c r="G153" s="249">
        <v>0</v>
      </c>
      <c r="H153" s="249">
        <v>0</v>
      </c>
      <c r="I153" s="249">
        <v>0</v>
      </c>
      <c r="J153" s="249">
        <v>1</v>
      </c>
      <c r="K153" s="249"/>
      <c r="L153" s="249" t="s">
        <v>165</v>
      </c>
      <c r="M153" s="249" t="s">
        <v>1046</v>
      </c>
      <c r="N153" s="249" t="s">
        <v>1332</v>
      </c>
      <c r="O153" s="249" t="s">
        <v>1038</v>
      </c>
      <c r="P153" s="249" t="s">
        <v>1181</v>
      </c>
      <c r="Q153" s="249" t="s">
        <v>494</v>
      </c>
      <c r="R153" s="249" t="s">
        <v>1411</v>
      </c>
      <c r="S153" s="249" t="s">
        <v>495</v>
      </c>
      <c r="T153" s="249" t="s">
        <v>40</v>
      </c>
      <c r="U153" s="249" t="s">
        <v>1046</v>
      </c>
      <c r="V153" s="249" t="s">
        <v>46</v>
      </c>
      <c r="W153" s="249">
        <f t="shared" si="2"/>
        <v>20</v>
      </c>
    </row>
    <row r="154" spans="1:23" ht="203.25" customHeight="1" x14ac:dyDescent="0.2">
      <c r="A154" s="249" t="s">
        <v>493</v>
      </c>
      <c r="B154" s="249" t="s">
        <v>1077</v>
      </c>
      <c r="C154" s="249">
        <v>0</v>
      </c>
      <c r="D154" s="249">
        <v>0</v>
      </c>
      <c r="E154" s="249">
        <v>0</v>
      </c>
      <c r="F154" s="249">
        <v>1</v>
      </c>
      <c r="G154" s="249">
        <v>0</v>
      </c>
      <c r="H154" s="249">
        <v>0</v>
      </c>
      <c r="I154" s="249">
        <v>0</v>
      </c>
      <c r="J154" s="249">
        <v>0</v>
      </c>
      <c r="K154" s="249"/>
      <c r="L154" s="249" t="s">
        <v>165</v>
      </c>
      <c r="M154" s="249" t="s">
        <v>1046</v>
      </c>
      <c r="N154" s="249" t="s">
        <v>1332</v>
      </c>
      <c r="O154" s="249" t="s">
        <v>1038</v>
      </c>
      <c r="P154" s="249" t="s">
        <v>1182</v>
      </c>
      <c r="Q154" s="249" t="s">
        <v>499</v>
      </c>
      <c r="R154" s="249" t="s">
        <v>1411</v>
      </c>
      <c r="S154" s="249" t="s">
        <v>1412</v>
      </c>
      <c r="T154" s="249" t="s">
        <v>40</v>
      </c>
      <c r="U154" s="249" t="s">
        <v>1046</v>
      </c>
      <c r="V154" s="249" t="s">
        <v>46</v>
      </c>
      <c r="W154" s="249">
        <f t="shared" si="2"/>
        <v>20</v>
      </c>
    </row>
    <row r="155" spans="1:23" ht="185.25" x14ac:dyDescent="0.2">
      <c r="A155" s="249" t="s">
        <v>496</v>
      </c>
      <c r="B155" s="249" t="s">
        <v>1078</v>
      </c>
      <c r="C155" s="249">
        <v>0</v>
      </c>
      <c r="D155" s="249">
        <v>0</v>
      </c>
      <c r="E155" s="249">
        <v>0</v>
      </c>
      <c r="F155" s="249">
        <v>1</v>
      </c>
      <c r="G155" s="249">
        <v>0</v>
      </c>
      <c r="H155" s="249">
        <v>0</v>
      </c>
      <c r="I155" s="249">
        <v>0</v>
      </c>
      <c r="J155" s="249">
        <v>0</v>
      </c>
      <c r="K155" s="249"/>
      <c r="L155" s="249" t="s">
        <v>165</v>
      </c>
      <c r="M155" s="249" t="s">
        <v>1046</v>
      </c>
      <c r="N155" s="249" t="s">
        <v>1332</v>
      </c>
      <c r="O155" s="249" t="s">
        <v>1038</v>
      </c>
      <c r="P155" s="249" t="s">
        <v>518</v>
      </c>
      <c r="Q155" s="249" t="s">
        <v>519</v>
      </c>
      <c r="R155" s="249" t="s">
        <v>520</v>
      </c>
      <c r="S155" s="249" t="s">
        <v>1413</v>
      </c>
      <c r="T155" s="249" t="s">
        <v>40</v>
      </c>
      <c r="U155" s="249" t="s">
        <v>1046</v>
      </c>
      <c r="V155" s="249" t="s">
        <v>46</v>
      </c>
      <c r="W155" s="249">
        <f t="shared" si="2"/>
        <v>20</v>
      </c>
    </row>
    <row r="156" spans="1:23" ht="165.75" customHeight="1" x14ac:dyDescent="0.2">
      <c r="A156" s="249" t="s">
        <v>498</v>
      </c>
      <c r="B156" s="249" t="s">
        <v>1183</v>
      </c>
      <c r="C156" s="249">
        <v>0</v>
      </c>
      <c r="D156" s="249">
        <v>0</v>
      </c>
      <c r="E156" s="249">
        <v>0</v>
      </c>
      <c r="F156" s="249">
        <v>1</v>
      </c>
      <c r="G156" s="249">
        <v>0</v>
      </c>
      <c r="H156" s="249">
        <v>0</v>
      </c>
      <c r="I156" s="249">
        <v>0</v>
      </c>
      <c r="J156" s="249">
        <v>1</v>
      </c>
      <c r="K156" s="249"/>
      <c r="L156" s="249" t="s">
        <v>165</v>
      </c>
      <c r="M156" s="249" t="s">
        <v>1046</v>
      </c>
      <c r="N156" s="249" t="s">
        <v>1332</v>
      </c>
      <c r="O156" s="249" t="s">
        <v>1038</v>
      </c>
      <c r="P156" s="249" t="s">
        <v>484</v>
      </c>
      <c r="Q156" s="249" t="s">
        <v>485</v>
      </c>
      <c r="R156" s="249" t="s">
        <v>486</v>
      </c>
      <c r="S156" s="249" t="s">
        <v>487</v>
      </c>
      <c r="T156" s="249" t="s">
        <v>40</v>
      </c>
      <c r="U156" s="249" t="s">
        <v>1046</v>
      </c>
      <c r="V156" s="249" t="s">
        <v>75</v>
      </c>
      <c r="W156" s="249">
        <f t="shared" si="2"/>
        <v>10</v>
      </c>
    </row>
    <row r="157" spans="1:23" ht="216" customHeight="1" x14ac:dyDescent="0.2">
      <c r="A157" s="249" t="s">
        <v>500</v>
      </c>
      <c r="B157" s="249" t="s">
        <v>1184</v>
      </c>
      <c r="C157" s="249">
        <v>0</v>
      </c>
      <c r="D157" s="249">
        <v>0</v>
      </c>
      <c r="E157" s="249">
        <v>0</v>
      </c>
      <c r="F157" s="249">
        <v>1</v>
      </c>
      <c r="G157" s="249">
        <v>0</v>
      </c>
      <c r="H157" s="249">
        <v>0</v>
      </c>
      <c r="I157" s="249">
        <v>0</v>
      </c>
      <c r="J157" s="249">
        <v>1</v>
      </c>
      <c r="K157" s="249"/>
      <c r="L157" s="249" t="s">
        <v>165</v>
      </c>
      <c r="M157" s="249" t="s">
        <v>1046</v>
      </c>
      <c r="N157" s="249" t="s">
        <v>1332</v>
      </c>
      <c r="O157" s="249" t="s">
        <v>1038</v>
      </c>
      <c r="P157" s="249" t="s">
        <v>1185</v>
      </c>
      <c r="Q157" s="249" t="s">
        <v>497</v>
      </c>
      <c r="R157" s="249" t="s">
        <v>1414</v>
      </c>
      <c r="S157" s="249" t="s">
        <v>1186</v>
      </c>
      <c r="T157" s="249" t="s">
        <v>40</v>
      </c>
      <c r="U157" s="249" t="s">
        <v>1046</v>
      </c>
      <c r="V157" s="249" t="s">
        <v>75</v>
      </c>
      <c r="W157" s="249">
        <f t="shared" si="2"/>
        <v>10</v>
      </c>
    </row>
    <row r="158" spans="1:23" ht="210.75" customHeight="1" x14ac:dyDescent="0.2">
      <c r="A158" s="249" t="s">
        <v>503</v>
      </c>
      <c r="B158" s="249" t="s">
        <v>501</v>
      </c>
      <c r="C158" s="249">
        <v>0</v>
      </c>
      <c r="D158" s="249">
        <v>0</v>
      </c>
      <c r="E158" s="249">
        <v>0</v>
      </c>
      <c r="F158" s="249">
        <v>1</v>
      </c>
      <c r="G158" s="249">
        <v>0</v>
      </c>
      <c r="H158" s="249">
        <v>0</v>
      </c>
      <c r="I158" s="249">
        <v>0</v>
      </c>
      <c r="J158" s="249">
        <v>0</v>
      </c>
      <c r="K158" s="249"/>
      <c r="L158" s="249" t="s">
        <v>165</v>
      </c>
      <c r="M158" s="249" t="s">
        <v>1046</v>
      </c>
      <c r="N158" s="249" t="s">
        <v>1332</v>
      </c>
      <c r="O158" s="249" t="s">
        <v>1038</v>
      </c>
      <c r="P158" s="249" t="s">
        <v>1187</v>
      </c>
      <c r="Q158" s="249" t="s">
        <v>502</v>
      </c>
      <c r="R158" s="249" t="s">
        <v>1414</v>
      </c>
      <c r="S158" s="249" t="s">
        <v>1415</v>
      </c>
      <c r="T158" s="249" t="s">
        <v>40</v>
      </c>
      <c r="U158" s="249" t="s">
        <v>1046</v>
      </c>
      <c r="V158" s="249" t="s">
        <v>75</v>
      </c>
      <c r="W158" s="249">
        <f t="shared" si="2"/>
        <v>10</v>
      </c>
    </row>
    <row r="159" spans="1:23" ht="175.5" customHeight="1" x14ac:dyDescent="0.2">
      <c r="A159" s="249" t="s">
        <v>508</v>
      </c>
      <c r="B159" s="249" t="s">
        <v>504</v>
      </c>
      <c r="C159" s="249">
        <v>0</v>
      </c>
      <c r="D159" s="249">
        <v>0</v>
      </c>
      <c r="E159" s="249">
        <v>0</v>
      </c>
      <c r="F159" s="249">
        <v>1</v>
      </c>
      <c r="G159" s="249">
        <v>0</v>
      </c>
      <c r="H159" s="249">
        <v>0</v>
      </c>
      <c r="I159" s="249">
        <v>0</v>
      </c>
      <c r="J159" s="249">
        <v>0</v>
      </c>
      <c r="K159" s="249"/>
      <c r="L159" s="249" t="s">
        <v>165</v>
      </c>
      <c r="M159" s="249" t="s">
        <v>1046</v>
      </c>
      <c r="N159" s="249" t="s">
        <v>1332</v>
      </c>
      <c r="O159" s="249" t="s">
        <v>1038</v>
      </c>
      <c r="P159" s="249" t="s">
        <v>505</v>
      </c>
      <c r="Q159" s="249" t="s">
        <v>506</v>
      </c>
      <c r="R159" s="249" t="s">
        <v>1416</v>
      </c>
      <c r="S159" s="249" t="s">
        <v>507</v>
      </c>
      <c r="T159" s="249" t="s">
        <v>40</v>
      </c>
      <c r="U159" s="249" t="s">
        <v>1046</v>
      </c>
      <c r="V159" s="249" t="s">
        <v>75</v>
      </c>
      <c r="W159" s="249">
        <f t="shared" si="2"/>
        <v>10</v>
      </c>
    </row>
    <row r="160" spans="1:23" ht="192.75" customHeight="1" x14ac:dyDescent="0.2">
      <c r="A160" s="249" t="s">
        <v>513</v>
      </c>
      <c r="B160" s="249" t="s">
        <v>514</v>
      </c>
      <c r="C160" s="249">
        <v>0</v>
      </c>
      <c r="D160" s="249">
        <v>0</v>
      </c>
      <c r="E160" s="249">
        <v>0</v>
      </c>
      <c r="F160" s="249">
        <v>1</v>
      </c>
      <c r="G160" s="249">
        <v>0</v>
      </c>
      <c r="H160" s="249">
        <v>0</v>
      </c>
      <c r="I160" s="249">
        <v>0</v>
      </c>
      <c r="J160" s="249">
        <v>0</v>
      </c>
      <c r="K160" s="249"/>
      <c r="L160" s="249" t="s">
        <v>165</v>
      </c>
      <c r="M160" s="249" t="s">
        <v>1046</v>
      </c>
      <c r="N160" s="249" t="s">
        <v>1332</v>
      </c>
      <c r="O160" s="249" t="s">
        <v>515</v>
      </c>
      <c r="P160" s="249" t="s">
        <v>1038</v>
      </c>
      <c r="Q160" s="249" t="s">
        <v>1038</v>
      </c>
      <c r="R160" s="249" t="s">
        <v>1417</v>
      </c>
      <c r="S160" s="249" t="s">
        <v>516</v>
      </c>
      <c r="T160" s="249" t="s">
        <v>40</v>
      </c>
      <c r="U160" s="249" t="s">
        <v>1046</v>
      </c>
      <c r="V160" s="249" t="s">
        <v>75</v>
      </c>
      <c r="W160" s="249">
        <f t="shared" si="2"/>
        <v>10</v>
      </c>
    </row>
    <row r="161" spans="1:23" ht="185.25" x14ac:dyDescent="0.2">
      <c r="A161" s="249" t="s">
        <v>517</v>
      </c>
      <c r="B161" s="249" t="s">
        <v>509</v>
      </c>
      <c r="C161" s="249">
        <v>0</v>
      </c>
      <c r="D161" s="249">
        <v>0</v>
      </c>
      <c r="E161" s="249">
        <v>0</v>
      </c>
      <c r="F161" s="249">
        <v>1</v>
      </c>
      <c r="G161" s="249">
        <v>0</v>
      </c>
      <c r="H161" s="249">
        <v>0</v>
      </c>
      <c r="I161" s="249">
        <v>0</v>
      </c>
      <c r="J161" s="249">
        <v>1</v>
      </c>
      <c r="K161" s="249"/>
      <c r="L161" s="249" t="s">
        <v>165</v>
      </c>
      <c r="M161" s="249" t="s">
        <v>1046</v>
      </c>
      <c r="N161" s="249" t="s">
        <v>1332</v>
      </c>
      <c r="O161" s="249" t="s">
        <v>1038</v>
      </c>
      <c r="P161" s="249" t="s">
        <v>510</v>
      </c>
      <c r="Q161" s="249" t="s">
        <v>511</v>
      </c>
      <c r="R161" s="249" t="s">
        <v>1418</v>
      </c>
      <c r="S161" s="249" t="s">
        <v>512</v>
      </c>
      <c r="T161" s="249" t="s">
        <v>40</v>
      </c>
      <c r="U161" s="249" t="s">
        <v>1046</v>
      </c>
      <c r="V161" s="249" t="s">
        <v>41</v>
      </c>
      <c r="W161" s="249">
        <f t="shared" si="2"/>
        <v>5</v>
      </c>
    </row>
    <row r="162" spans="1:23" ht="171" x14ac:dyDescent="0.2">
      <c r="A162" s="249" t="s">
        <v>521</v>
      </c>
      <c r="B162" s="249" t="s">
        <v>1079</v>
      </c>
      <c r="C162" s="249">
        <v>0</v>
      </c>
      <c r="D162" s="249">
        <v>1</v>
      </c>
      <c r="E162" s="249">
        <v>0</v>
      </c>
      <c r="F162" s="249">
        <v>0</v>
      </c>
      <c r="G162" s="249">
        <v>0</v>
      </c>
      <c r="H162" s="249">
        <v>0</v>
      </c>
      <c r="I162" s="249">
        <v>0</v>
      </c>
      <c r="J162" s="249">
        <v>0</v>
      </c>
      <c r="K162" s="249"/>
      <c r="L162" s="249" t="s">
        <v>131</v>
      </c>
      <c r="M162" s="249" t="s">
        <v>1046</v>
      </c>
      <c r="N162" s="249" t="s">
        <v>1038</v>
      </c>
      <c r="O162" s="249" t="s">
        <v>1038</v>
      </c>
      <c r="P162" s="249" t="s">
        <v>1038</v>
      </c>
      <c r="Q162" s="249" t="s">
        <v>1038</v>
      </c>
      <c r="R162" s="249" t="s">
        <v>1419</v>
      </c>
      <c r="S162" s="249" t="s">
        <v>1420</v>
      </c>
      <c r="T162" s="249" t="s">
        <v>40</v>
      </c>
      <c r="U162" s="249" t="s">
        <v>1046</v>
      </c>
      <c r="V162" s="249" t="s">
        <v>46</v>
      </c>
      <c r="W162" s="249">
        <f t="shared" si="2"/>
        <v>20</v>
      </c>
    </row>
    <row r="163" spans="1:23" ht="114" x14ac:dyDescent="0.2">
      <c r="A163" s="249" t="s">
        <v>522</v>
      </c>
      <c r="B163" s="249" t="s">
        <v>1080</v>
      </c>
      <c r="C163" s="249">
        <v>0</v>
      </c>
      <c r="D163" s="249">
        <v>1</v>
      </c>
      <c r="E163" s="249">
        <v>0</v>
      </c>
      <c r="F163" s="249">
        <v>0</v>
      </c>
      <c r="G163" s="249">
        <v>0</v>
      </c>
      <c r="H163" s="249">
        <v>0</v>
      </c>
      <c r="I163" s="249">
        <v>0</v>
      </c>
      <c r="J163" s="249">
        <v>0</v>
      </c>
      <c r="K163" s="249"/>
      <c r="L163" s="249" t="s">
        <v>131</v>
      </c>
      <c r="M163" s="249" t="s">
        <v>1046</v>
      </c>
      <c r="N163" s="249" t="s">
        <v>1038</v>
      </c>
      <c r="O163" s="249" t="s">
        <v>1038</v>
      </c>
      <c r="P163" s="249" t="s">
        <v>537</v>
      </c>
      <c r="Q163" s="249" t="s">
        <v>538</v>
      </c>
      <c r="R163" s="249" t="s">
        <v>1421</v>
      </c>
      <c r="S163" s="249" t="s">
        <v>1422</v>
      </c>
      <c r="T163" s="249" t="s">
        <v>40</v>
      </c>
      <c r="U163" s="249" t="s">
        <v>1046</v>
      </c>
      <c r="V163" s="249" t="s">
        <v>46</v>
      </c>
      <c r="W163" s="249">
        <f t="shared" si="2"/>
        <v>20</v>
      </c>
    </row>
    <row r="164" spans="1:23" ht="114" x14ac:dyDescent="0.2">
      <c r="A164" s="249" t="s">
        <v>524</v>
      </c>
      <c r="B164" s="249" t="s">
        <v>1096</v>
      </c>
      <c r="C164" s="249">
        <v>0</v>
      </c>
      <c r="D164" s="249">
        <v>1</v>
      </c>
      <c r="E164" s="249">
        <v>0</v>
      </c>
      <c r="F164" s="249">
        <v>0</v>
      </c>
      <c r="G164" s="249">
        <v>0</v>
      </c>
      <c r="H164" s="249">
        <v>0</v>
      </c>
      <c r="I164" s="249">
        <v>0</v>
      </c>
      <c r="J164" s="249">
        <v>0</v>
      </c>
      <c r="K164" s="249"/>
      <c r="L164" s="249" t="s">
        <v>131</v>
      </c>
      <c r="M164" s="249" t="s">
        <v>1046</v>
      </c>
      <c r="N164" s="249" t="s">
        <v>1038</v>
      </c>
      <c r="O164" s="249" t="s">
        <v>540</v>
      </c>
      <c r="P164" s="249" t="s">
        <v>1038</v>
      </c>
      <c r="Q164" s="249" t="s">
        <v>1038</v>
      </c>
      <c r="R164" s="249" t="s">
        <v>1423</v>
      </c>
      <c r="S164" s="249" t="s">
        <v>1424</v>
      </c>
      <c r="T164" s="249" t="s">
        <v>40</v>
      </c>
      <c r="U164" s="249" t="s">
        <v>1046</v>
      </c>
      <c r="V164" s="249" t="s">
        <v>46</v>
      </c>
      <c r="W164" s="249">
        <f t="shared" si="2"/>
        <v>20</v>
      </c>
    </row>
    <row r="165" spans="1:23" ht="185.25" x14ac:dyDescent="0.2">
      <c r="A165" s="249" t="s">
        <v>528</v>
      </c>
      <c r="B165" s="249" t="s">
        <v>523</v>
      </c>
      <c r="C165" s="249">
        <v>0</v>
      </c>
      <c r="D165" s="249">
        <v>1</v>
      </c>
      <c r="E165" s="249">
        <v>0</v>
      </c>
      <c r="F165" s="249">
        <v>0</v>
      </c>
      <c r="G165" s="249">
        <v>0</v>
      </c>
      <c r="H165" s="249">
        <v>0</v>
      </c>
      <c r="I165" s="249">
        <v>0</v>
      </c>
      <c r="J165" s="249">
        <v>0</v>
      </c>
      <c r="K165" s="249"/>
      <c r="L165" s="249" t="s">
        <v>131</v>
      </c>
      <c r="M165" s="249" t="s">
        <v>1046</v>
      </c>
      <c r="N165" s="249" t="s">
        <v>1038</v>
      </c>
      <c r="O165" s="249" t="s">
        <v>1038</v>
      </c>
      <c r="P165" s="249" t="s">
        <v>1038</v>
      </c>
      <c r="Q165" s="249" t="s">
        <v>1038</v>
      </c>
      <c r="R165" s="249" t="s">
        <v>1385</v>
      </c>
      <c r="S165" s="249" t="s">
        <v>1386</v>
      </c>
      <c r="T165" s="249" t="s">
        <v>40</v>
      </c>
      <c r="U165" s="249" t="s">
        <v>1046</v>
      </c>
      <c r="V165" s="249" t="s">
        <v>75</v>
      </c>
      <c r="W165" s="249">
        <f t="shared" si="2"/>
        <v>10</v>
      </c>
    </row>
    <row r="166" spans="1:23" ht="199.5" x14ac:dyDescent="0.2">
      <c r="A166" s="249" t="s">
        <v>532</v>
      </c>
      <c r="B166" s="249" t="s">
        <v>529</v>
      </c>
      <c r="C166" s="249">
        <v>0</v>
      </c>
      <c r="D166" s="249">
        <v>1</v>
      </c>
      <c r="E166" s="249">
        <v>0</v>
      </c>
      <c r="F166" s="249">
        <v>0</v>
      </c>
      <c r="G166" s="249">
        <v>0</v>
      </c>
      <c r="H166" s="249">
        <v>0</v>
      </c>
      <c r="I166" s="249">
        <v>0</v>
      </c>
      <c r="J166" s="249">
        <v>1</v>
      </c>
      <c r="K166" s="249"/>
      <c r="L166" s="249" t="s">
        <v>131</v>
      </c>
      <c r="M166" s="249" t="s">
        <v>1046</v>
      </c>
      <c r="N166" s="249" t="s">
        <v>1038</v>
      </c>
      <c r="O166" s="249" t="s">
        <v>1038</v>
      </c>
      <c r="P166" s="249" t="s">
        <v>530</v>
      </c>
      <c r="Q166" s="249" t="s">
        <v>531</v>
      </c>
      <c r="R166" s="249" t="s">
        <v>1425</v>
      </c>
      <c r="S166" s="249" t="s">
        <v>1426</v>
      </c>
      <c r="T166" s="249" t="s">
        <v>40</v>
      </c>
      <c r="U166" s="249" t="s">
        <v>1046</v>
      </c>
      <c r="V166" s="249" t="s">
        <v>75</v>
      </c>
      <c r="W166" s="249">
        <f t="shared" si="2"/>
        <v>10</v>
      </c>
    </row>
    <row r="167" spans="1:23" ht="196.5" customHeight="1" x14ac:dyDescent="0.2">
      <c r="A167" s="249" t="s">
        <v>536</v>
      </c>
      <c r="B167" s="249" t="s">
        <v>542</v>
      </c>
      <c r="C167" s="249">
        <v>0</v>
      </c>
      <c r="D167" s="249">
        <v>1</v>
      </c>
      <c r="E167" s="249">
        <v>0</v>
      </c>
      <c r="F167" s="249">
        <v>0</v>
      </c>
      <c r="G167" s="249">
        <v>0</v>
      </c>
      <c r="H167" s="249">
        <v>0</v>
      </c>
      <c r="I167" s="249">
        <v>0</v>
      </c>
      <c r="J167" s="249">
        <v>0</v>
      </c>
      <c r="K167" s="249"/>
      <c r="L167" s="249" t="s">
        <v>131</v>
      </c>
      <c r="M167" s="249" t="s">
        <v>1046</v>
      </c>
      <c r="N167" s="249" t="s">
        <v>1038</v>
      </c>
      <c r="O167" s="249" t="s">
        <v>1038</v>
      </c>
      <c r="P167" s="249" t="s">
        <v>543</v>
      </c>
      <c r="Q167" s="249" t="s">
        <v>544</v>
      </c>
      <c r="R167" s="249" t="s">
        <v>1427</v>
      </c>
      <c r="S167" s="249" t="s">
        <v>1428</v>
      </c>
      <c r="T167" s="249" t="s">
        <v>40</v>
      </c>
      <c r="U167" s="249" t="s">
        <v>1046</v>
      </c>
      <c r="V167" s="249" t="s">
        <v>75</v>
      </c>
      <c r="W167" s="249">
        <f t="shared" si="2"/>
        <v>10</v>
      </c>
    </row>
    <row r="168" spans="1:23" ht="156.75" x14ac:dyDescent="0.2">
      <c r="A168" s="249" t="s">
        <v>539</v>
      </c>
      <c r="B168" s="249" t="s">
        <v>546</v>
      </c>
      <c r="C168" s="249">
        <v>0</v>
      </c>
      <c r="D168" s="249">
        <v>1</v>
      </c>
      <c r="E168" s="249">
        <v>0</v>
      </c>
      <c r="F168" s="249">
        <v>0</v>
      </c>
      <c r="G168" s="249">
        <v>0</v>
      </c>
      <c r="H168" s="249">
        <v>0</v>
      </c>
      <c r="I168" s="249">
        <v>0</v>
      </c>
      <c r="J168" s="249">
        <v>0</v>
      </c>
      <c r="K168" s="249"/>
      <c r="L168" s="249" t="s">
        <v>131</v>
      </c>
      <c r="M168" s="249" t="s">
        <v>1046</v>
      </c>
      <c r="N168" s="249" t="s">
        <v>1038</v>
      </c>
      <c r="O168" s="249" t="s">
        <v>1038</v>
      </c>
      <c r="P168" s="249" t="s">
        <v>547</v>
      </c>
      <c r="Q168" s="249" t="s">
        <v>548</v>
      </c>
      <c r="R168" s="249" t="s">
        <v>549</v>
      </c>
      <c r="S168" s="249" t="s">
        <v>1429</v>
      </c>
      <c r="T168" s="249" t="s">
        <v>40</v>
      </c>
      <c r="U168" s="249" t="s">
        <v>1046</v>
      </c>
      <c r="V168" s="249" t="s">
        <v>75</v>
      </c>
      <c r="W168" s="249">
        <f t="shared" si="2"/>
        <v>10</v>
      </c>
    </row>
    <row r="169" spans="1:23" ht="409.5" x14ac:dyDescent="0.2">
      <c r="A169" s="249" t="s">
        <v>541</v>
      </c>
      <c r="B169" s="249" t="s">
        <v>551</v>
      </c>
      <c r="C169" s="249">
        <v>0</v>
      </c>
      <c r="D169" s="249">
        <v>1</v>
      </c>
      <c r="E169" s="249">
        <v>0</v>
      </c>
      <c r="F169" s="249">
        <v>0</v>
      </c>
      <c r="G169" s="249">
        <v>0</v>
      </c>
      <c r="H169" s="249">
        <v>0</v>
      </c>
      <c r="I169" s="249">
        <v>0</v>
      </c>
      <c r="J169" s="249">
        <v>1</v>
      </c>
      <c r="K169" s="249"/>
      <c r="L169" s="249" t="s">
        <v>131</v>
      </c>
      <c r="M169" s="249" t="s">
        <v>1046</v>
      </c>
      <c r="N169" s="249" t="s">
        <v>1038</v>
      </c>
      <c r="O169" s="249" t="s">
        <v>1038</v>
      </c>
      <c r="P169" s="249" t="s">
        <v>552</v>
      </c>
      <c r="Q169" s="249" t="s">
        <v>553</v>
      </c>
      <c r="R169" s="249" t="s">
        <v>1430</v>
      </c>
      <c r="S169" s="249" t="s">
        <v>1431</v>
      </c>
      <c r="T169" s="249" t="s">
        <v>40</v>
      </c>
      <c r="U169" s="249" t="s">
        <v>1046</v>
      </c>
      <c r="V169" s="249" t="s">
        <v>75</v>
      </c>
      <c r="W169" s="249">
        <f t="shared" si="2"/>
        <v>10</v>
      </c>
    </row>
    <row r="170" spans="1:23" ht="185.25" x14ac:dyDescent="0.2">
      <c r="A170" s="249" t="s">
        <v>545</v>
      </c>
      <c r="B170" s="249" t="s">
        <v>525</v>
      </c>
      <c r="C170" s="249">
        <v>0</v>
      </c>
      <c r="D170" s="249">
        <v>1</v>
      </c>
      <c r="E170" s="249">
        <v>0</v>
      </c>
      <c r="F170" s="249">
        <v>0</v>
      </c>
      <c r="G170" s="249">
        <v>0</v>
      </c>
      <c r="H170" s="249">
        <v>0</v>
      </c>
      <c r="I170" s="249">
        <v>0</v>
      </c>
      <c r="J170" s="249">
        <v>1</v>
      </c>
      <c r="K170" s="249"/>
      <c r="L170" s="249" t="s">
        <v>131</v>
      </c>
      <c r="M170" s="249" t="s">
        <v>1046</v>
      </c>
      <c r="N170" s="249" t="s">
        <v>1038</v>
      </c>
      <c r="O170" s="249" t="s">
        <v>1038</v>
      </c>
      <c r="P170" s="249" t="s">
        <v>526</v>
      </c>
      <c r="Q170" s="249" t="s">
        <v>527</v>
      </c>
      <c r="R170" s="249" t="s">
        <v>1347</v>
      </c>
      <c r="S170" s="249" t="s">
        <v>1348</v>
      </c>
      <c r="T170" s="249" t="s">
        <v>40</v>
      </c>
      <c r="U170" s="249" t="s">
        <v>1046</v>
      </c>
      <c r="V170" s="249" t="s">
        <v>41</v>
      </c>
      <c r="W170" s="249">
        <f t="shared" si="2"/>
        <v>5</v>
      </c>
    </row>
    <row r="171" spans="1:23" ht="114" x14ac:dyDescent="0.2">
      <c r="A171" s="249" t="s">
        <v>550</v>
      </c>
      <c r="B171" s="249" t="s">
        <v>533</v>
      </c>
      <c r="C171" s="249">
        <v>0</v>
      </c>
      <c r="D171" s="249">
        <v>1</v>
      </c>
      <c r="E171" s="249">
        <v>0</v>
      </c>
      <c r="F171" s="249">
        <v>0</v>
      </c>
      <c r="G171" s="249">
        <v>0</v>
      </c>
      <c r="H171" s="249">
        <v>0</v>
      </c>
      <c r="I171" s="249">
        <v>0</v>
      </c>
      <c r="J171" s="249">
        <v>0</v>
      </c>
      <c r="K171" s="249"/>
      <c r="L171" s="249" t="s">
        <v>131</v>
      </c>
      <c r="M171" s="249" t="s">
        <v>1046</v>
      </c>
      <c r="N171" s="249" t="s">
        <v>1038</v>
      </c>
      <c r="O171" s="249" t="s">
        <v>1038</v>
      </c>
      <c r="P171" s="249" t="s">
        <v>534</v>
      </c>
      <c r="Q171" s="249" t="s">
        <v>535</v>
      </c>
      <c r="R171" s="249" t="s">
        <v>1423</v>
      </c>
      <c r="S171" s="249" t="s">
        <v>1424</v>
      </c>
      <c r="T171" s="249" t="s">
        <v>40</v>
      </c>
      <c r="U171" s="249" t="s">
        <v>1046</v>
      </c>
      <c r="V171" s="249" t="s">
        <v>41</v>
      </c>
      <c r="W171" s="249">
        <f t="shared" si="2"/>
        <v>5</v>
      </c>
    </row>
    <row r="172" spans="1:23" ht="240" customHeight="1" x14ac:dyDescent="0.2">
      <c r="A172" s="249" t="s">
        <v>554</v>
      </c>
      <c r="B172" s="249" t="s">
        <v>555</v>
      </c>
      <c r="C172" s="249">
        <v>0</v>
      </c>
      <c r="D172" s="249">
        <v>1</v>
      </c>
      <c r="E172" s="249">
        <v>0</v>
      </c>
      <c r="F172" s="249">
        <v>0</v>
      </c>
      <c r="G172" s="249">
        <v>0</v>
      </c>
      <c r="H172" s="249">
        <v>0</v>
      </c>
      <c r="I172" s="249">
        <v>0</v>
      </c>
      <c r="J172" s="249">
        <v>1</v>
      </c>
      <c r="K172" s="249"/>
      <c r="L172" s="249" t="s">
        <v>131</v>
      </c>
      <c r="M172" s="249" t="s">
        <v>1046</v>
      </c>
      <c r="N172" s="249" t="s">
        <v>1038</v>
      </c>
      <c r="O172" s="249" t="s">
        <v>1038</v>
      </c>
      <c r="P172" s="249" t="s">
        <v>556</v>
      </c>
      <c r="Q172" s="249" t="s">
        <v>557</v>
      </c>
      <c r="R172" s="249" t="s">
        <v>1486</v>
      </c>
      <c r="S172" s="249" t="s">
        <v>558</v>
      </c>
      <c r="T172" s="249" t="s">
        <v>40</v>
      </c>
      <c r="U172" s="249" t="s">
        <v>1046</v>
      </c>
      <c r="V172" s="249" t="s">
        <v>41</v>
      </c>
      <c r="W172" s="249">
        <f t="shared" si="2"/>
        <v>5</v>
      </c>
    </row>
    <row r="173" spans="1:23" ht="243" customHeight="1" x14ac:dyDescent="0.2">
      <c r="A173" s="249" t="s">
        <v>559</v>
      </c>
      <c r="B173" s="249" t="s">
        <v>560</v>
      </c>
      <c r="C173" s="249">
        <v>0</v>
      </c>
      <c r="D173" s="249">
        <v>1</v>
      </c>
      <c r="E173" s="249">
        <v>0</v>
      </c>
      <c r="F173" s="249">
        <v>0</v>
      </c>
      <c r="G173" s="249">
        <v>0</v>
      </c>
      <c r="H173" s="249">
        <v>0</v>
      </c>
      <c r="I173" s="249">
        <v>0</v>
      </c>
      <c r="J173" s="249">
        <v>1</v>
      </c>
      <c r="K173" s="249"/>
      <c r="L173" s="249" t="s">
        <v>131</v>
      </c>
      <c r="M173" s="249" t="s">
        <v>1046</v>
      </c>
      <c r="N173" s="249" t="s">
        <v>1038</v>
      </c>
      <c r="O173" s="249" t="s">
        <v>1038</v>
      </c>
      <c r="P173" s="249" t="s">
        <v>561</v>
      </c>
      <c r="Q173" s="249" t="s">
        <v>562</v>
      </c>
      <c r="R173" s="249" t="s">
        <v>1486</v>
      </c>
      <c r="S173" s="249" t="s">
        <v>558</v>
      </c>
      <c r="T173" s="249" t="s">
        <v>40</v>
      </c>
      <c r="U173" s="249" t="s">
        <v>1046</v>
      </c>
      <c r="V173" s="249" t="s">
        <v>41</v>
      </c>
      <c r="W173" s="249">
        <f t="shared" si="2"/>
        <v>5</v>
      </c>
    </row>
    <row r="174" spans="1:23" ht="199.5" x14ac:dyDescent="0.2">
      <c r="A174" s="249" t="s">
        <v>563</v>
      </c>
      <c r="B174" s="249" t="s">
        <v>564</v>
      </c>
      <c r="C174" s="249">
        <v>0</v>
      </c>
      <c r="D174" s="249">
        <v>1</v>
      </c>
      <c r="E174" s="249">
        <v>0</v>
      </c>
      <c r="F174" s="249">
        <v>0</v>
      </c>
      <c r="G174" s="249">
        <v>0</v>
      </c>
      <c r="H174" s="249">
        <v>0</v>
      </c>
      <c r="I174" s="249">
        <v>0</v>
      </c>
      <c r="J174" s="249">
        <v>0</v>
      </c>
      <c r="K174" s="249"/>
      <c r="L174" s="249" t="s">
        <v>131</v>
      </c>
      <c r="M174" s="249" t="s">
        <v>1046</v>
      </c>
      <c r="N174" s="249" t="s">
        <v>1038</v>
      </c>
      <c r="O174" s="249" t="s">
        <v>1038</v>
      </c>
      <c r="P174" s="249" t="s">
        <v>565</v>
      </c>
      <c r="Q174" s="249" t="s">
        <v>566</v>
      </c>
      <c r="R174" s="249" t="s">
        <v>1432</v>
      </c>
      <c r="S174" s="249" t="s">
        <v>1433</v>
      </c>
      <c r="T174" s="249" t="s">
        <v>40</v>
      </c>
      <c r="U174" s="249" t="s">
        <v>1046</v>
      </c>
      <c r="V174" s="249" t="s">
        <v>41</v>
      </c>
      <c r="W174" s="249">
        <f t="shared" si="2"/>
        <v>5</v>
      </c>
    </row>
    <row r="175" spans="1:23" ht="206.25" customHeight="1" x14ac:dyDescent="0.2">
      <c r="A175" s="249" t="s">
        <v>567</v>
      </c>
      <c r="B175" s="249" t="s">
        <v>568</v>
      </c>
      <c r="C175" s="249">
        <v>0</v>
      </c>
      <c r="D175" s="249">
        <v>1</v>
      </c>
      <c r="E175" s="249">
        <v>0</v>
      </c>
      <c r="F175" s="249">
        <v>0</v>
      </c>
      <c r="G175" s="249">
        <v>0</v>
      </c>
      <c r="H175" s="249">
        <v>0</v>
      </c>
      <c r="I175" s="249">
        <v>0</v>
      </c>
      <c r="J175" s="249">
        <v>1</v>
      </c>
      <c r="K175" s="249"/>
      <c r="L175" s="249" t="s">
        <v>131</v>
      </c>
      <c r="M175" s="249" t="s">
        <v>1046</v>
      </c>
      <c r="N175" s="249" t="s">
        <v>1038</v>
      </c>
      <c r="O175" s="249" t="s">
        <v>1038</v>
      </c>
      <c r="P175" s="249" t="s">
        <v>569</v>
      </c>
      <c r="Q175" s="249" t="s">
        <v>570</v>
      </c>
      <c r="R175" s="249" t="s">
        <v>1487</v>
      </c>
      <c r="S175" s="249" t="s">
        <v>571</v>
      </c>
      <c r="T175" s="249" t="s">
        <v>40</v>
      </c>
      <c r="U175" s="249" t="s">
        <v>1046</v>
      </c>
      <c r="V175" s="249" t="s">
        <v>41</v>
      </c>
      <c r="W175" s="249">
        <f t="shared" si="2"/>
        <v>5</v>
      </c>
    </row>
    <row r="176" spans="1:23" ht="127.5" customHeight="1" x14ac:dyDescent="0.2">
      <c r="A176" s="249" t="s">
        <v>572</v>
      </c>
      <c r="B176" s="249" t="s">
        <v>573</v>
      </c>
      <c r="C176" s="249">
        <v>0</v>
      </c>
      <c r="D176" s="249">
        <v>1</v>
      </c>
      <c r="E176" s="249">
        <v>0</v>
      </c>
      <c r="F176" s="249">
        <v>0</v>
      </c>
      <c r="G176" s="249">
        <v>0</v>
      </c>
      <c r="H176" s="249">
        <v>0</v>
      </c>
      <c r="I176" s="249">
        <v>0</v>
      </c>
      <c r="J176" s="249">
        <v>1</v>
      </c>
      <c r="K176" s="249"/>
      <c r="L176" s="249" t="s">
        <v>131</v>
      </c>
      <c r="M176" s="249" t="s">
        <v>1046</v>
      </c>
      <c r="N176" s="249" t="s">
        <v>1038</v>
      </c>
      <c r="O176" s="249" t="s">
        <v>1038</v>
      </c>
      <c r="P176" s="249" t="s">
        <v>574</v>
      </c>
      <c r="Q176" s="249" t="s">
        <v>575</v>
      </c>
      <c r="R176" s="249" t="s">
        <v>1434</v>
      </c>
      <c r="S176" s="249" t="s">
        <v>576</v>
      </c>
      <c r="T176" s="249" t="s">
        <v>40</v>
      </c>
      <c r="U176" s="249" t="s">
        <v>1046</v>
      </c>
      <c r="V176" s="249" t="s">
        <v>41</v>
      </c>
      <c r="W176" s="249">
        <f t="shared" si="2"/>
        <v>5</v>
      </c>
    </row>
    <row r="177" spans="1:23" ht="270.75" x14ac:dyDescent="0.2">
      <c r="A177" s="249" t="s">
        <v>577</v>
      </c>
      <c r="B177" s="249" t="s">
        <v>578</v>
      </c>
      <c r="C177" s="249">
        <v>0</v>
      </c>
      <c r="D177" s="249">
        <v>0</v>
      </c>
      <c r="E177" s="249">
        <v>0</v>
      </c>
      <c r="F177" s="249">
        <v>1</v>
      </c>
      <c r="G177" s="249">
        <v>0</v>
      </c>
      <c r="H177" s="249">
        <v>0</v>
      </c>
      <c r="I177" s="249">
        <v>0</v>
      </c>
      <c r="J177" s="249">
        <v>1</v>
      </c>
      <c r="K177" s="249"/>
      <c r="L177" s="249" t="s">
        <v>165</v>
      </c>
      <c r="M177" s="249" t="s">
        <v>1046</v>
      </c>
      <c r="N177" s="249" t="s">
        <v>1332</v>
      </c>
      <c r="O177" s="249" t="s">
        <v>1038</v>
      </c>
      <c r="P177" s="249" t="s">
        <v>579</v>
      </c>
      <c r="Q177" s="249" t="s">
        <v>580</v>
      </c>
      <c r="R177" s="249" t="s">
        <v>1435</v>
      </c>
      <c r="S177" s="249" t="s">
        <v>1436</v>
      </c>
      <c r="T177" s="249" t="s">
        <v>40</v>
      </c>
      <c r="U177" s="249" t="s">
        <v>1046</v>
      </c>
      <c r="V177" s="249" t="s">
        <v>75</v>
      </c>
      <c r="W177" s="249">
        <f t="shared" si="2"/>
        <v>10</v>
      </c>
    </row>
    <row r="178" spans="1:23" ht="221.25" customHeight="1" x14ac:dyDescent="0.2">
      <c r="A178" s="249" t="s">
        <v>581</v>
      </c>
      <c r="B178" s="249" t="s">
        <v>582</v>
      </c>
      <c r="C178" s="249">
        <v>0</v>
      </c>
      <c r="D178" s="249">
        <v>0</v>
      </c>
      <c r="E178" s="249">
        <v>0</v>
      </c>
      <c r="F178" s="249">
        <v>1</v>
      </c>
      <c r="G178" s="249">
        <v>0</v>
      </c>
      <c r="H178" s="249">
        <v>0</v>
      </c>
      <c r="I178" s="249">
        <v>0</v>
      </c>
      <c r="J178" s="249">
        <v>1</v>
      </c>
      <c r="K178" s="249"/>
      <c r="L178" s="249" t="s">
        <v>165</v>
      </c>
      <c r="M178" s="249" t="s">
        <v>1046</v>
      </c>
      <c r="N178" s="249" t="s">
        <v>1332</v>
      </c>
      <c r="O178" s="249" t="s">
        <v>1038</v>
      </c>
      <c r="P178" s="249" t="s">
        <v>583</v>
      </c>
      <c r="Q178" s="249" t="s">
        <v>584</v>
      </c>
      <c r="R178" s="249" t="s">
        <v>1437</v>
      </c>
      <c r="S178" s="249" t="s">
        <v>1436</v>
      </c>
      <c r="T178" s="249" t="s">
        <v>40</v>
      </c>
      <c r="U178" s="249" t="s">
        <v>1046</v>
      </c>
      <c r="V178" s="249" t="s">
        <v>41</v>
      </c>
      <c r="W178" s="249">
        <f t="shared" si="2"/>
        <v>5</v>
      </c>
    </row>
    <row r="179" spans="1:23" ht="171" x14ac:dyDescent="0.2">
      <c r="A179" s="249" t="s">
        <v>585</v>
      </c>
      <c r="B179" s="249" t="s">
        <v>586</v>
      </c>
      <c r="C179" s="249">
        <v>0</v>
      </c>
      <c r="D179" s="249">
        <v>0</v>
      </c>
      <c r="E179" s="249">
        <v>0</v>
      </c>
      <c r="F179" s="249">
        <v>1</v>
      </c>
      <c r="G179" s="249">
        <v>0</v>
      </c>
      <c r="H179" s="249">
        <v>0</v>
      </c>
      <c r="I179" s="249">
        <v>0</v>
      </c>
      <c r="J179" s="249">
        <v>1</v>
      </c>
      <c r="K179" s="249"/>
      <c r="L179" s="249" t="s">
        <v>165</v>
      </c>
      <c r="M179" s="249" t="s">
        <v>1046</v>
      </c>
      <c r="N179" s="249" t="s">
        <v>1332</v>
      </c>
      <c r="O179" s="249" t="s">
        <v>1038</v>
      </c>
      <c r="P179" s="249" t="s">
        <v>587</v>
      </c>
      <c r="Q179" s="249" t="s">
        <v>588</v>
      </c>
      <c r="R179" s="249" t="s">
        <v>1438</v>
      </c>
      <c r="S179" s="249" t="s">
        <v>1439</v>
      </c>
      <c r="T179" s="249" t="s">
        <v>40</v>
      </c>
      <c r="U179" s="249" t="s">
        <v>1046</v>
      </c>
      <c r="V179" s="249" t="s">
        <v>41</v>
      </c>
      <c r="W179" s="249">
        <f t="shared" si="2"/>
        <v>5</v>
      </c>
    </row>
    <row r="180" spans="1:23" ht="242.25" x14ac:dyDescent="0.2">
      <c r="A180" s="249" t="s">
        <v>589</v>
      </c>
      <c r="B180" s="249" t="s">
        <v>590</v>
      </c>
      <c r="C180" s="249">
        <v>0</v>
      </c>
      <c r="D180" s="249">
        <v>0</v>
      </c>
      <c r="E180" s="249">
        <v>0</v>
      </c>
      <c r="F180" s="249">
        <v>1</v>
      </c>
      <c r="G180" s="249">
        <v>0</v>
      </c>
      <c r="H180" s="249">
        <v>0</v>
      </c>
      <c r="I180" s="249">
        <v>0</v>
      </c>
      <c r="J180" s="249">
        <v>1</v>
      </c>
      <c r="K180" s="249"/>
      <c r="L180" s="249" t="s">
        <v>165</v>
      </c>
      <c r="M180" s="249" t="s">
        <v>1038</v>
      </c>
      <c r="N180" s="249" t="s">
        <v>1332</v>
      </c>
      <c r="O180" s="249" t="s">
        <v>1038</v>
      </c>
      <c r="P180" s="249" t="s">
        <v>591</v>
      </c>
      <c r="Q180" s="249" t="s">
        <v>1264</v>
      </c>
      <c r="R180" s="249" t="s">
        <v>1440</v>
      </c>
      <c r="S180" s="249" t="s">
        <v>1431</v>
      </c>
      <c r="T180" s="249" t="s">
        <v>40</v>
      </c>
      <c r="U180" s="249" t="s">
        <v>1038</v>
      </c>
      <c r="V180" s="249" t="s">
        <v>41</v>
      </c>
      <c r="W180" s="249">
        <f t="shared" si="2"/>
        <v>5</v>
      </c>
    </row>
    <row r="181" spans="1:23" ht="224.25" customHeight="1" x14ac:dyDescent="0.2">
      <c r="A181" s="249" t="s">
        <v>592</v>
      </c>
      <c r="B181" s="249" t="s">
        <v>1081</v>
      </c>
      <c r="C181" s="249">
        <v>0</v>
      </c>
      <c r="D181" s="249">
        <v>0</v>
      </c>
      <c r="E181" s="249">
        <v>0</v>
      </c>
      <c r="F181" s="249">
        <v>1</v>
      </c>
      <c r="G181" s="249">
        <v>0</v>
      </c>
      <c r="H181" s="249">
        <v>0</v>
      </c>
      <c r="I181" s="249">
        <v>0</v>
      </c>
      <c r="J181" s="249">
        <v>0</v>
      </c>
      <c r="K181" s="249"/>
      <c r="L181" s="249" t="s">
        <v>165</v>
      </c>
      <c r="M181" s="249" t="s">
        <v>1046</v>
      </c>
      <c r="N181" s="249" t="s">
        <v>1332</v>
      </c>
      <c r="O181" s="249" t="s">
        <v>1038</v>
      </c>
      <c r="P181" s="249" t="s">
        <v>601</v>
      </c>
      <c r="Q181" s="249" t="s">
        <v>602</v>
      </c>
      <c r="R181" s="249" t="s">
        <v>1441</v>
      </c>
      <c r="S181" s="249" t="s">
        <v>1442</v>
      </c>
      <c r="T181" s="249" t="s">
        <v>40</v>
      </c>
      <c r="U181" s="249" t="s">
        <v>1046</v>
      </c>
      <c r="V181" s="249" t="s">
        <v>46</v>
      </c>
      <c r="W181" s="249">
        <f t="shared" si="2"/>
        <v>20</v>
      </c>
    </row>
    <row r="182" spans="1:23" ht="128.25" x14ac:dyDescent="0.2">
      <c r="A182" s="249" t="s">
        <v>596</v>
      </c>
      <c r="B182" s="249" t="s">
        <v>1082</v>
      </c>
      <c r="C182" s="249">
        <v>0</v>
      </c>
      <c r="D182" s="249">
        <v>0</v>
      </c>
      <c r="E182" s="249">
        <v>0</v>
      </c>
      <c r="F182" s="249">
        <v>1</v>
      </c>
      <c r="G182" s="249">
        <v>0</v>
      </c>
      <c r="H182" s="249">
        <v>0</v>
      </c>
      <c r="I182" s="249">
        <v>0</v>
      </c>
      <c r="J182" s="249">
        <v>1</v>
      </c>
      <c r="K182" s="249"/>
      <c r="L182" s="249" t="s">
        <v>165</v>
      </c>
      <c r="M182" s="249" t="s">
        <v>1046</v>
      </c>
      <c r="N182" s="249" t="s">
        <v>1332</v>
      </c>
      <c r="O182" s="249" t="s">
        <v>1038</v>
      </c>
      <c r="P182" s="249" t="s">
        <v>604</v>
      </c>
      <c r="Q182" s="249" t="s">
        <v>605</v>
      </c>
      <c r="R182" s="249" t="s">
        <v>1443</v>
      </c>
      <c r="S182" s="249" t="s">
        <v>1444</v>
      </c>
      <c r="T182" s="249" t="s">
        <v>40</v>
      </c>
      <c r="U182" s="249" t="s">
        <v>1046</v>
      </c>
      <c r="V182" s="249" t="s">
        <v>46</v>
      </c>
      <c r="W182" s="249">
        <f t="shared" si="2"/>
        <v>20</v>
      </c>
    </row>
    <row r="183" spans="1:23" ht="171" x14ac:dyDescent="0.2">
      <c r="A183" s="249" t="s">
        <v>600</v>
      </c>
      <c r="B183" s="249" t="s">
        <v>1083</v>
      </c>
      <c r="C183" s="249">
        <v>0</v>
      </c>
      <c r="D183" s="249">
        <v>0</v>
      </c>
      <c r="E183" s="249">
        <v>0</v>
      </c>
      <c r="F183" s="249">
        <v>1</v>
      </c>
      <c r="G183" s="249">
        <v>0</v>
      </c>
      <c r="H183" s="249">
        <v>0</v>
      </c>
      <c r="I183" s="249">
        <v>0</v>
      </c>
      <c r="J183" s="249">
        <v>1</v>
      </c>
      <c r="K183" s="249"/>
      <c r="L183" s="249" t="s">
        <v>165</v>
      </c>
      <c r="M183" s="249" t="s">
        <v>1046</v>
      </c>
      <c r="N183" s="249" t="s">
        <v>1332</v>
      </c>
      <c r="O183" s="249" t="s">
        <v>1038</v>
      </c>
      <c r="P183" s="249" t="s">
        <v>609</v>
      </c>
      <c r="Q183" s="249" t="s">
        <v>1188</v>
      </c>
      <c r="R183" s="249" t="s">
        <v>1445</v>
      </c>
      <c r="S183" s="249" t="s">
        <v>610</v>
      </c>
      <c r="T183" s="249" t="s">
        <v>40</v>
      </c>
      <c r="U183" s="249" t="s">
        <v>1046</v>
      </c>
      <c r="V183" s="249" t="s">
        <v>46</v>
      </c>
      <c r="W183" s="249">
        <f t="shared" si="2"/>
        <v>20</v>
      </c>
    </row>
    <row r="184" spans="1:23" ht="289.5" customHeight="1" x14ac:dyDescent="0.2">
      <c r="A184" s="249" t="s">
        <v>603</v>
      </c>
      <c r="B184" s="249" t="s">
        <v>597</v>
      </c>
      <c r="C184" s="249">
        <v>0</v>
      </c>
      <c r="D184" s="249">
        <v>0</v>
      </c>
      <c r="E184" s="249">
        <v>0</v>
      </c>
      <c r="F184" s="249">
        <v>1</v>
      </c>
      <c r="G184" s="249">
        <v>0</v>
      </c>
      <c r="H184" s="249">
        <v>0</v>
      </c>
      <c r="I184" s="249">
        <v>0</v>
      </c>
      <c r="J184" s="249">
        <v>1</v>
      </c>
      <c r="K184" s="249"/>
      <c r="L184" s="249" t="s">
        <v>165</v>
      </c>
      <c r="M184" s="249" t="s">
        <v>1046</v>
      </c>
      <c r="N184" s="249" t="s">
        <v>1332</v>
      </c>
      <c r="O184" s="249" t="s">
        <v>1038</v>
      </c>
      <c r="P184" s="249" t="s">
        <v>598</v>
      </c>
      <c r="Q184" s="249" t="s">
        <v>599</v>
      </c>
      <c r="R184" s="249" t="s">
        <v>1446</v>
      </c>
      <c r="S184" s="249" t="s">
        <v>1189</v>
      </c>
      <c r="T184" s="249" t="s">
        <v>40</v>
      </c>
      <c r="U184" s="249" t="s">
        <v>1046</v>
      </c>
      <c r="V184" s="249" t="s">
        <v>75</v>
      </c>
      <c r="W184" s="249">
        <f t="shared" si="2"/>
        <v>10</v>
      </c>
    </row>
    <row r="185" spans="1:23" ht="296.25" customHeight="1" x14ac:dyDescent="0.2">
      <c r="A185" s="249" t="s">
        <v>606</v>
      </c>
      <c r="B185" s="249" t="s">
        <v>1521</v>
      </c>
      <c r="C185" s="249">
        <v>0</v>
      </c>
      <c r="D185" s="249">
        <v>0</v>
      </c>
      <c r="E185" s="249">
        <v>0</v>
      </c>
      <c r="F185" s="249">
        <v>1</v>
      </c>
      <c r="G185" s="249">
        <v>0</v>
      </c>
      <c r="H185" s="249">
        <v>0</v>
      </c>
      <c r="I185" s="249">
        <v>0</v>
      </c>
      <c r="J185" s="249">
        <v>0</v>
      </c>
      <c r="K185" s="249"/>
      <c r="L185" s="249" t="s">
        <v>165</v>
      </c>
      <c r="M185" s="249" t="s">
        <v>1046</v>
      </c>
      <c r="N185" s="249" t="s">
        <v>1332</v>
      </c>
      <c r="O185" s="249" t="s">
        <v>607</v>
      </c>
      <c r="P185" s="249" t="s">
        <v>1038</v>
      </c>
      <c r="Q185" s="249" t="s">
        <v>1038</v>
      </c>
      <c r="R185" s="249" t="s">
        <v>1488</v>
      </c>
      <c r="S185" s="249" t="s">
        <v>1447</v>
      </c>
      <c r="T185" s="249" t="s">
        <v>40</v>
      </c>
      <c r="U185" s="249" t="s">
        <v>1046</v>
      </c>
      <c r="V185" s="249" t="s">
        <v>75</v>
      </c>
      <c r="W185" s="249">
        <f t="shared" si="2"/>
        <v>10</v>
      </c>
    </row>
    <row r="186" spans="1:23" ht="300" customHeight="1" x14ac:dyDescent="0.2">
      <c r="A186" s="249" t="s">
        <v>608</v>
      </c>
      <c r="B186" s="249" t="s">
        <v>593</v>
      </c>
      <c r="C186" s="249">
        <v>0</v>
      </c>
      <c r="D186" s="249">
        <v>0</v>
      </c>
      <c r="E186" s="249">
        <v>0</v>
      </c>
      <c r="F186" s="249">
        <v>1</v>
      </c>
      <c r="G186" s="249">
        <v>0</v>
      </c>
      <c r="H186" s="249">
        <v>0</v>
      </c>
      <c r="I186" s="249">
        <v>0</v>
      </c>
      <c r="J186" s="249">
        <v>1</v>
      </c>
      <c r="K186" s="249"/>
      <c r="L186" s="249" t="s">
        <v>165</v>
      </c>
      <c r="M186" s="249" t="s">
        <v>1046</v>
      </c>
      <c r="N186" s="249" t="s">
        <v>1332</v>
      </c>
      <c r="O186" s="249" t="s">
        <v>1038</v>
      </c>
      <c r="P186" s="249" t="s">
        <v>594</v>
      </c>
      <c r="Q186" s="249" t="s">
        <v>595</v>
      </c>
      <c r="R186" s="249" t="s">
        <v>1448</v>
      </c>
      <c r="S186" s="249" t="s">
        <v>1190</v>
      </c>
      <c r="T186" s="249" t="s">
        <v>40</v>
      </c>
      <c r="U186" s="249" t="s">
        <v>1046</v>
      </c>
      <c r="V186" s="249" t="s">
        <v>41</v>
      </c>
      <c r="W186" s="249">
        <f t="shared" si="2"/>
        <v>5</v>
      </c>
    </row>
    <row r="187" spans="1:23" ht="77.099999999999994" customHeight="1" x14ac:dyDescent="0.2">
      <c r="A187" s="249" t="s">
        <v>611</v>
      </c>
      <c r="B187" s="249" t="s">
        <v>1536</v>
      </c>
      <c r="C187" s="249">
        <v>0</v>
      </c>
      <c r="D187" s="249">
        <v>0</v>
      </c>
      <c r="E187" s="249">
        <v>0</v>
      </c>
      <c r="F187" s="249">
        <v>0</v>
      </c>
      <c r="G187" s="249">
        <v>0</v>
      </c>
      <c r="H187" s="249">
        <v>1</v>
      </c>
      <c r="I187" s="249">
        <v>0</v>
      </c>
      <c r="J187" s="249">
        <v>1</v>
      </c>
      <c r="K187" s="249"/>
      <c r="L187" s="249" t="s">
        <v>612</v>
      </c>
      <c r="M187" s="249" t="s">
        <v>1046</v>
      </c>
      <c r="N187" s="249" t="s">
        <v>1449</v>
      </c>
      <c r="O187" s="249" t="s">
        <v>613</v>
      </c>
      <c r="P187" s="249" t="s">
        <v>1038</v>
      </c>
      <c r="Q187" s="249" t="s">
        <v>1038</v>
      </c>
      <c r="R187" s="249" t="s">
        <v>614</v>
      </c>
      <c r="S187" s="249" t="s">
        <v>615</v>
      </c>
      <c r="T187" s="249" t="s">
        <v>40</v>
      </c>
      <c r="U187" s="249" t="s">
        <v>1046</v>
      </c>
      <c r="V187" s="249" t="s">
        <v>46</v>
      </c>
      <c r="W187" s="249">
        <f t="shared" si="2"/>
        <v>20</v>
      </c>
    </row>
    <row r="188" spans="1:23" ht="77.099999999999994" customHeight="1" x14ac:dyDescent="0.2">
      <c r="A188" s="249" t="s">
        <v>616</v>
      </c>
      <c r="B188" s="249" t="s">
        <v>1559</v>
      </c>
      <c r="C188" s="249">
        <v>0</v>
      </c>
      <c r="D188" s="249">
        <v>0</v>
      </c>
      <c r="E188" s="249">
        <v>0</v>
      </c>
      <c r="F188" s="249">
        <v>0</v>
      </c>
      <c r="G188" s="249">
        <v>0</v>
      </c>
      <c r="H188" s="249">
        <v>1</v>
      </c>
      <c r="I188" s="249">
        <v>0</v>
      </c>
      <c r="J188" s="249">
        <v>1</v>
      </c>
      <c r="K188" s="249"/>
      <c r="L188" s="249" t="s">
        <v>612</v>
      </c>
      <c r="M188" s="249" t="s">
        <v>1046</v>
      </c>
      <c r="N188" s="249" t="s">
        <v>1449</v>
      </c>
      <c r="O188" s="249" t="s">
        <v>613</v>
      </c>
      <c r="P188" s="249" t="s">
        <v>1038</v>
      </c>
      <c r="Q188" s="249" t="s">
        <v>1038</v>
      </c>
      <c r="R188" s="249" t="s">
        <v>614</v>
      </c>
      <c r="S188" s="249" t="s">
        <v>615</v>
      </c>
      <c r="T188" s="249" t="s">
        <v>40</v>
      </c>
      <c r="U188" s="249" t="s">
        <v>1046</v>
      </c>
      <c r="V188" s="249" t="s">
        <v>46</v>
      </c>
      <c r="W188" s="249">
        <f t="shared" si="2"/>
        <v>20</v>
      </c>
    </row>
    <row r="189" spans="1:23" ht="77.099999999999994" customHeight="1" x14ac:dyDescent="0.2">
      <c r="A189" s="249" t="s">
        <v>618</v>
      </c>
      <c r="B189" s="249" t="s">
        <v>1557</v>
      </c>
      <c r="C189" s="249">
        <v>0</v>
      </c>
      <c r="D189" s="249">
        <v>0</v>
      </c>
      <c r="E189" s="249">
        <v>0</v>
      </c>
      <c r="F189" s="249">
        <v>0</v>
      </c>
      <c r="G189" s="249">
        <v>0</v>
      </c>
      <c r="H189" s="249">
        <v>1</v>
      </c>
      <c r="I189" s="249">
        <v>0</v>
      </c>
      <c r="J189" s="249">
        <v>1</v>
      </c>
      <c r="K189" s="249"/>
      <c r="L189" s="249" t="s">
        <v>612</v>
      </c>
      <c r="M189" s="249" t="s">
        <v>1046</v>
      </c>
      <c r="N189" s="249" t="s">
        <v>1449</v>
      </c>
      <c r="O189" s="249" t="s">
        <v>613</v>
      </c>
      <c r="P189" s="249" t="s">
        <v>1038</v>
      </c>
      <c r="Q189" s="249" t="s">
        <v>1038</v>
      </c>
      <c r="R189" s="249" t="s">
        <v>614</v>
      </c>
      <c r="S189" s="249" t="s">
        <v>615</v>
      </c>
      <c r="T189" s="249" t="s">
        <v>40</v>
      </c>
      <c r="U189" s="249" t="s">
        <v>1046</v>
      </c>
      <c r="V189" s="249" t="s">
        <v>46</v>
      </c>
      <c r="W189" s="249">
        <f t="shared" si="2"/>
        <v>20</v>
      </c>
    </row>
    <row r="190" spans="1:23" ht="77.099999999999994" customHeight="1" x14ac:dyDescent="0.2">
      <c r="A190" s="249" t="s">
        <v>620</v>
      </c>
      <c r="B190" s="249" t="s">
        <v>1522</v>
      </c>
      <c r="C190" s="249">
        <v>0</v>
      </c>
      <c r="D190" s="249">
        <v>0</v>
      </c>
      <c r="E190" s="249">
        <v>0</v>
      </c>
      <c r="F190" s="249">
        <v>0</v>
      </c>
      <c r="G190" s="249">
        <v>0</v>
      </c>
      <c r="H190" s="249">
        <v>1</v>
      </c>
      <c r="I190" s="249">
        <v>0</v>
      </c>
      <c r="J190" s="249">
        <v>1</v>
      </c>
      <c r="K190" s="249"/>
      <c r="L190" s="249" t="s">
        <v>612</v>
      </c>
      <c r="M190" s="249" t="s">
        <v>1046</v>
      </c>
      <c r="N190" s="249" t="s">
        <v>1449</v>
      </c>
      <c r="O190" s="249" t="s">
        <v>613</v>
      </c>
      <c r="P190" s="249" t="s">
        <v>1038</v>
      </c>
      <c r="Q190" s="249" t="s">
        <v>1038</v>
      </c>
      <c r="R190" s="249" t="s">
        <v>614</v>
      </c>
      <c r="S190" s="249" t="s">
        <v>615</v>
      </c>
      <c r="T190" s="249" t="s">
        <v>40</v>
      </c>
      <c r="U190" s="249" t="s">
        <v>1046</v>
      </c>
      <c r="V190" s="249" t="s">
        <v>46</v>
      </c>
      <c r="W190" s="249">
        <f t="shared" ref="W190:W255" si="3">IF($V190="Critical Importance",20,IF($V190="Minor Importance",5,10))</f>
        <v>20</v>
      </c>
    </row>
    <row r="191" spans="1:23" ht="77.099999999999994" customHeight="1" x14ac:dyDescent="0.2">
      <c r="A191" s="249" t="s">
        <v>622</v>
      </c>
      <c r="B191" s="249" t="s">
        <v>617</v>
      </c>
      <c r="C191" s="249">
        <v>0</v>
      </c>
      <c r="D191" s="249">
        <v>0</v>
      </c>
      <c r="E191" s="249">
        <v>0</v>
      </c>
      <c r="F191" s="249">
        <v>0</v>
      </c>
      <c r="G191" s="249">
        <v>0</v>
      </c>
      <c r="H191" s="249">
        <v>1</v>
      </c>
      <c r="I191" s="249">
        <v>0</v>
      </c>
      <c r="J191" s="249">
        <v>1</v>
      </c>
      <c r="K191" s="249"/>
      <c r="L191" s="249" t="s">
        <v>612</v>
      </c>
      <c r="M191" s="249" t="s">
        <v>1046</v>
      </c>
      <c r="N191" s="249" t="s">
        <v>1449</v>
      </c>
      <c r="O191" s="249" t="s">
        <v>613</v>
      </c>
      <c r="P191" s="249" t="s">
        <v>1038</v>
      </c>
      <c r="Q191" s="249" t="s">
        <v>1038</v>
      </c>
      <c r="R191" s="249" t="s">
        <v>614</v>
      </c>
      <c r="S191" s="249" t="s">
        <v>615</v>
      </c>
      <c r="T191" s="249" t="s">
        <v>40</v>
      </c>
      <c r="U191" s="249" t="s">
        <v>1046</v>
      </c>
      <c r="V191" s="249" t="s">
        <v>75</v>
      </c>
      <c r="W191" s="249">
        <f t="shared" si="3"/>
        <v>10</v>
      </c>
    </row>
    <row r="192" spans="1:23" ht="77.099999999999994" customHeight="1" x14ac:dyDescent="0.2">
      <c r="A192" s="249" t="s">
        <v>623</v>
      </c>
      <c r="B192" s="249" t="s">
        <v>619</v>
      </c>
      <c r="C192" s="249">
        <v>0</v>
      </c>
      <c r="D192" s="249">
        <v>0</v>
      </c>
      <c r="E192" s="249">
        <v>0</v>
      </c>
      <c r="F192" s="249">
        <v>0</v>
      </c>
      <c r="G192" s="249">
        <v>0</v>
      </c>
      <c r="H192" s="249">
        <v>1</v>
      </c>
      <c r="I192" s="249">
        <v>0</v>
      </c>
      <c r="J192" s="249">
        <v>1</v>
      </c>
      <c r="K192" s="249"/>
      <c r="L192" s="249" t="s">
        <v>612</v>
      </c>
      <c r="M192" s="249" t="s">
        <v>1046</v>
      </c>
      <c r="N192" s="249" t="s">
        <v>1449</v>
      </c>
      <c r="O192" s="249" t="s">
        <v>613</v>
      </c>
      <c r="P192" s="249" t="s">
        <v>1038</v>
      </c>
      <c r="Q192" s="249" t="s">
        <v>1038</v>
      </c>
      <c r="R192" s="249" t="s">
        <v>614</v>
      </c>
      <c r="S192" s="249" t="s">
        <v>615</v>
      </c>
      <c r="T192" s="249" t="s">
        <v>40</v>
      </c>
      <c r="U192" s="249" t="s">
        <v>1046</v>
      </c>
      <c r="V192" s="249" t="s">
        <v>75</v>
      </c>
      <c r="W192" s="249">
        <f t="shared" si="3"/>
        <v>10</v>
      </c>
    </row>
    <row r="193" spans="1:23" ht="77.099999999999994" customHeight="1" x14ac:dyDescent="0.2">
      <c r="A193" s="249" t="s">
        <v>624</v>
      </c>
      <c r="B193" s="249" t="s">
        <v>621</v>
      </c>
      <c r="C193" s="249">
        <v>0</v>
      </c>
      <c r="D193" s="249">
        <v>0</v>
      </c>
      <c r="E193" s="249">
        <v>0</v>
      </c>
      <c r="F193" s="249">
        <v>0</v>
      </c>
      <c r="G193" s="249">
        <v>0</v>
      </c>
      <c r="H193" s="249">
        <v>1</v>
      </c>
      <c r="I193" s="249">
        <v>0</v>
      </c>
      <c r="J193" s="249">
        <v>1</v>
      </c>
      <c r="K193" s="249"/>
      <c r="L193" s="249" t="s">
        <v>612</v>
      </c>
      <c r="M193" s="249" t="s">
        <v>1046</v>
      </c>
      <c r="N193" s="249" t="s">
        <v>1449</v>
      </c>
      <c r="O193" s="249" t="s">
        <v>613</v>
      </c>
      <c r="P193" s="249" t="s">
        <v>1038</v>
      </c>
      <c r="Q193" s="249" t="s">
        <v>1038</v>
      </c>
      <c r="R193" s="249" t="s">
        <v>614</v>
      </c>
      <c r="S193" s="249" t="s">
        <v>615</v>
      </c>
      <c r="T193" s="249" t="s">
        <v>40</v>
      </c>
      <c r="U193" s="249" t="s">
        <v>1046</v>
      </c>
      <c r="V193" s="249" t="s">
        <v>75</v>
      </c>
      <c r="W193" s="249">
        <f t="shared" si="3"/>
        <v>10</v>
      </c>
    </row>
    <row r="194" spans="1:23" ht="77.099999999999994" customHeight="1" x14ac:dyDescent="0.2">
      <c r="A194" s="249" t="s">
        <v>626</v>
      </c>
      <c r="B194" s="249" t="s">
        <v>1523</v>
      </c>
      <c r="C194" s="249">
        <v>0</v>
      </c>
      <c r="D194" s="249">
        <v>0</v>
      </c>
      <c r="E194" s="249">
        <v>0</v>
      </c>
      <c r="F194" s="249">
        <v>0</v>
      </c>
      <c r="G194" s="249">
        <v>0</v>
      </c>
      <c r="H194" s="249">
        <v>1</v>
      </c>
      <c r="I194" s="249">
        <v>0</v>
      </c>
      <c r="J194" s="249">
        <v>1</v>
      </c>
      <c r="K194" s="249"/>
      <c r="L194" s="249" t="s">
        <v>612</v>
      </c>
      <c r="M194" s="249" t="s">
        <v>1046</v>
      </c>
      <c r="N194" s="249" t="s">
        <v>1449</v>
      </c>
      <c r="O194" s="249" t="s">
        <v>613</v>
      </c>
      <c r="P194" s="249" t="s">
        <v>1038</v>
      </c>
      <c r="Q194" s="249" t="s">
        <v>1038</v>
      </c>
      <c r="R194" s="249" t="s">
        <v>614</v>
      </c>
      <c r="S194" s="249" t="s">
        <v>615</v>
      </c>
      <c r="T194" s="249" t="s">
        <v>40</v>
      </c>
      <c r="U194" s="249" t="s">
        <v>1046</v>
      </c>
      <c r="V194" s="249" t="s">
        <v>75</v>
      </c>
      <c r="W194" s="249">
        <f t="shared" si="3"/>
        <v>10</v>
      </c>
    </row>
    <row r="195" spans="1:23" ht="77.099999999999994" customHeight="1" x14ac:dyDescent="0.2">
      <c r="A195" s="249" t="s">
        <v>628</v>
      </c>
      <c r="B195" s="249" t="s">
        <v>625</v>
      </c>
      <c r="C195" s="249">
        <v>0</v>
      </c>
      <c r="D195" s="249">
        <v>0</v>
      </c>
      <c r="E195" s="249">
        <v>0</v>
      </c>
      <c r="F195" s="249">
        <v>0</v>
      </c>
      <c r="G195" s="249">
        <v>0</v>
      </c>
      <c r="H195" s="249">
        <v>1</v>
      </c>
      <c r="I195" s="249">
        <v>0</v>
      </c>
      <c r="J195" s="249">
        <v>1</v>
      </c>
      <c r="K195" s="249"/>
      <c r="L195" s="249" t="s">
        <v>612</v>
      </c>
      <c r="M195" s="249" t="s">
        <v>1046</v>
      </c>
      <c r="N195" s="249" t="s">
        <v>1449</v>
      </c>
      <c r="O195" s="249" t="s">
        <v>613</v>
      </c>
      <c r="P195" s="249" t="s">
        <v>1038</v>
      </c>
      <c r="Q195" s="249" t="s">
        <v>1038</v>
      </c>
      <c r="R195" s="249" t="s">
        <v>614</v>
      </c>
      <c r="S195" s="249" t="s">
        <v>615</v>
      </c>
      <c r="T195" s="249" t="s">
        <v>40</v>
      </c>
      <c r="U195" s="249" t="s">
        <v>1046</v>
      </c>
      <c r="V195" s="249" t="s">
        <v>75</v>
      </c>
      <c r="W195" s="249">
        <f t="shared" si="3"/>
        <v>10</v>
      </c>
    </row>
    <row r="196" spans="1:23" ht="77.099999999999994" customHeight="1" x14ac:dyDescent="0.2">
      <c r="A196" s="249" t="s">
        <v>630</v>
      </c>
      <c r="B196" s="249" t="s">
        <v>627</v>
      </c>
      <c r="C196" s="249">
        <v>0</v>
      </c>
      <c r="D196" s="249">
        <v>0</v>
      </c>
      <c r="E196" s="249">
        <v>0</v>
      </c>
      <c r="F196" s="249">
        <v>0</v>
      </c>
      <c r="G196" s="249">
        <v>0</v>
      </c>
      <c r="H196" s="249">
        <v>1</v>
      </c>
      <c r="I196" s="249">
        <v>0</v>
      </c>
      <c r="J196" s="249">
        <v>1</v>
      </c>
      <c r="K196" s="249"/>
      <c r="L196" s="249" t="s">
        <v>612</v>
      </c>
      <c r="M196" s="249" t="s">
        <v>1046</v>
      </c>
      <c r="N196" s="249" t="s">
        <v>1449</v>
      </c>
      <c r="O196" s="249" t="s">
        <v>613</v>
      </c>
      <c r="P196" s="249" t="s">
        <v>1038</v>
      </c>
      <c r="Q196" s="249" t="s">
        <v>1038</v>
      </c>
      <c r="R196" s="249" t="s">
        <v>614</v>
      </c>
      <c r="S196" s="249" t="s">
        <v>615</v>
      </c>
      <c r="T196" s="249" t="s">
        <v>40</v>
      </c>
      <c r="U196" s="249" t="s">
        <v>1046</v>
      </c>
      <c r="V196" s="249" t="s">
        <v>75</v>
      </c>
      <c r="W196" s="249">
        <f t="shared" si="3"/>
        <v>10</v>
      </c>
    </row>
    <row r="197" spans="1:23" ht="77.099999999999994" customHeight="1" x14ac:dyDescent="0.2">
      <c r="A197" s="249" t="s">
        <v>632</v>
      </c>
      <c r="B197" s="249" t="s">
        <v>629</v>
      </c>
      <c r="C197" s="249">
        <v>0</v>
      </c>
      <c r="D197" s="249">
        <v>0</v>
      </c>
      <c r="E197" s="249">
        <v>0</v>
      </c>
      <c r="F197" s="249">
        <v>0</v>
      </c>
      <c r="G197" s="249">
        <v>0</v>
      </c>
      <c r="H197" s="249">
        <v>1</v>
      </c>
      <c r="I197" s="249">
        <v>0</v>
      </c>
      <c r="J197" s="249">
        <v>1</v>
      </c>
      <c r="K197" s="249"/>
      <c r="L197" s="249" t="s">
        <v>612</v>
      </c>
      <c r="M197" s="249" t="s">
        <v>1046</v>
      </c>
      <c r="N197" s="249" t="s">
        <v>1449</v>
      </c>
      <c r="O197" s="249" t="s">
        <v>613</v>
      </c>
      <c r="P197" s="249" t="s">
        <v>1038</v>
      </c>
      <c r="Q197" s="249" t="s">
        <v>1038</v>
      </c>
      <c r="R197" s="249" t="s">
        <v>614</v>
      </c>
      <c r="S197" s="249" t="s">
        <v>615</v>
      </c>
      <c r="T197" s="249" t="s">
        <v>40</v>
      </c>
      <c r="U197" s="249" t="s">
        <v>1046</v>
      </c>
      <c r="V197" s="249" t="s">
        <v>75</v>
      </c>
      <c r="W197" s="249">
        <f t="shared" si="3"/>
        <v>10</v>
      </c>
    </row>
    <row r="198" spans="1:23" ht="77.099999999999994" customHeight="1" x14ac:dyDescent="0.2">
      <c r="A198" s="249" t="s">
        <v>634</v>
      </c>
      <c r="B198" s="249" t="s">
        <v>631</v>
      </c>
      <c r="C198" s="249">
        <v>0</v>
      </c>
      <c r="D198" s="249">
        <v>0</v>
      </c>
      <c r="E198" s="249">
        <v>0</v>
      </c>
      <c r="F198" s="249">
        <v>0</v>
      </c>
      <c r="G198" s="249">
        <v>0</v>
      </c>
      <c r="H198" s="249">
        <v>1</v>
      </c>
      <c r="I198" s="249">
        <v>0</v>
      </c>
      <c r="J198" s="249">
        <v>1</v>
      </c>
      <c r="K198" s="249"/>
      <c r="L198" s="249" t="s">
        <v>612</v>
      </c>
      <c r="M198" s="249" t="s">
        <v>1046</v>
      </c>
      <c r="N198" s="249" t="s">
        <v>1449</v>
      </c>
      <c r="O198" s="249" t="s">
        <v>613</v>
      </c>
      <c r="P198" s="249" t="s">
        <v>1038</v>
      </c>
      <c r="Q198" s="249" t="s">
        <v>1038</v>
      </c>
      <c r="R198" s="249" t="s">
        <v>614</v>
      </c>
      <c r="S198" s="249" t="s">
        <v>615</v>
      </c>
      <c r="T198" s="249" t="s">
        <v>40</v>
      </c>
      <c r="U198" s="249" t="s">
        <v>1046</v>
      </c>
      <c r="V198" s="249" t="s">
        <v>75</v>
      </c>
      <c r="W198" s="249">
        <f t="shared" si="3"/>
        <v>10</v>
      </c>
    </row>
    <row r="199" spans="1:23" ht="77.099999999999994" customHeight="1" x14ac:dyDescent="0.2">
      <c r="A199" s="249" t="s">
        <v>636</v>
      </c>
      <c r="B199" s="249" t="s">
        <v>633</v>
      </c>
      <c r="C199" s="249">
        <v>0</v>
      </c>
      <c r="D199" s="249">
        <v>0</v>
      </c>
      <c r="E199" s="249">
        <v>0</v>
      </c>
      <c r="F199" s="249">
        <v>0</v>
      </c>
      <c r="G199" s="249">
        <v>0</v>
      </c>
      <c r="H199" s="249">
        <v>1</v>
      </c>
      <c r="I199" s="249">
        <v>0</v>
      </c>
      <c r="J199" s="249">
        <v>1</v>
      </c>
      <c r="K199" s="249"/>
      <c r="L199" s="249" t="s">
        <v>612</v>
      </c>
      <c r="M199" s="249" t="s">
        <v>1046</v>
      </c>
      <c r="N199" s="249" t="s">
        <v>1449</v>
      </c>
      <c r="O199" s="249" t="s">
        <v>613</v>
      </c>
      <c r="P199" s="249" t="s">
        <v>1038</v>
      </c>
      <c r="Q199" s="249" t="s">
        <v>1038</v>
      </c>
      <c r="R199" s="249" t="s">
        <v>614</v>
      </c>
      <c r="S199" s="249" t="s">
        <v>615</v>
      </c>
      <c r="T199" s="249" t="s">
        <v>40</v>
      </c>
      <c r="U199" s="249" t="s">
        <v>1046</v>
      </c>
      <c r="V199" s="249" t="s">
        <v>75</v>
      </c>
      <c r="W199" s="249">
        <f t="shared" si="3"/>
        <v>10</v>
      </c>
    </row>
    <row r="200" spans="1:23" ht="77.099999999999994" customHeight="1" x14ac:dyDescent="0.2">
      <c r="A200" s="249" t="s">
        <v>638</v>
      </c>
      <c r="B200" s="249" t="s">
        <v>635</v>
      </c>
      <c r="C200" s="249">
        <v>0</v>
      </c>
      <c r="D200" s="249">
        <v>0</v>
      </c>
      <c r="E200" s="249">
        <v>0</v>
      </c>
      <c r="F200" s="249">
        <v>0</v>
      </c>
      <c r="G200" s="249">
        <v>0</v>
      </c>
      <c r="H200" s="249">
        <v>1</v>
      </c>
      <c r="I200" s="249">
        <v>0</v>
      </c>
      <c r="J200" s="249">
        <v>1</v>
      </c>
      <c r="K200" s="249"/>
      <c r="L200" s="249" t="s">
        <v>612</v>
      </c>
      <c r="M200" s="249" t="s">
        <v>1046</v>
      </c>
      <c r="N200" s="249" t="s">
        <v>1449</v>
      </c>
      <c r="O200" s="249" t="s">
        <v>613</v>
      </c>
      <c r="P200" s="249" t="s">
        <v>1038</v>
      </c>
      <c r="Q200" s="249" t="s">
        <v>1038</v>
      </c>
      <c r="R200" s="249" t="s">
        <v>614</v>
      </c>
      <c r="S200" s="249" t="s">
        <v>615</v>
      </c>
      <c r="T200" s="249" t="s">
        <v>149</v>
      </c>
      <c r="U200" s="249" t="s">
        <v>1046</v>
      </c>
      <c r="V200" s="249" t="s">
        <v>75</v>
      </c>
      <c r="W200" s="249">
        <f t="shared" si="3"/>
        <v>10</v>
      </c>
    </row>
    <row r="201" spans="1:23" ht="77.099999999999994" customHeight="1" x14ac:dyDescent="0.2">
      <c r="A201" s="249" t="s">
        <v>640</v>
      </c>
      <c r="B201" s="249" t="s">
        <v>637</v>
      </c>
      <c r="C201" s="249">
        <v>0</v>
      </c>
      <c r="D201" s="249">
        <v>0</v>
      </c>
      <c r="E201" s="249">
        <v>0</v>
      </c>
      <c r="F201" s="249">
        <v>0</v>
      </c>
      <c r="G201" s="249">
        <v>0</v>
      </c>
      <c r="H201" s="249">
        <v>1</v>
      </c>
      <c r="I201" s="249">
        <v>0</v>
      </c>
      <c r="J201" s="249">
        <v>1</v>
      </c>
      <c r="K201" s="249"/>
      <c r="L201" s="249" t="s">
        <v>612</v>
      </c>
      <c r="M201" s="249" t="s">
        <v>1046</v>
      </c>
      <c r="N201" s="249" t="s">
        <v>1449</v>
      </c>
      <c r="O201" s="249" t="s">
        <v>613</v>
      </c>
      <c r="P201" s="249" t="s">
        <v>1038</v>
      </c>
      <c r="Q201" s="249" t="s">
        <v>1038</v>
      </c>
      <c r="R201" s="249" t="s">
        <v>614</v>
      </c>
      <c r="S201" s="249" t="s">
        <v>615</v>
      </c>
      <c r="T201" s="249" t="s">
        <v>40</v>
      </c>
      <c r="U201" s="249" t="s">
        <v>1046</v>
      </c>
      <c r="V201" s="249" t="s">
        <v>75</v>
      </c>
      <c r="W201" s="249">
        <f t="shared" si="3"/>
        <v>10</v>
      </c>
    </row>
    <row r="202" spans="1:23" ht="77.099999999999994" customHeight="1" x14ac:dyDescent="0.2">
      <c r="A202" s="249" t="s">
        <v>642</v>
      </c>
      <c r="B202" s="249" t="s">
        <v>639</v>
      </c>
      <c r="C202" s="249">
        <v>0</v>
      </c>
      <c r="D202" s="249">
        <v>0</v>
      </c>
      <c r="E202" s="249">
        <v>0</v>
      </c>
      <c r="F202" s="249">
        <v>0</v>
      </c>
      <c r="G202" s="249">
        <v>0</v>
      </c>
      <c r="H202" s="249">
        <v>1</v>
      </c>
      <c r="I202" s="249">
        <v>0</v>
      </c>
      <c r="J202" s="249">
        <v>1</v>
      </c>
      <c r="K202" s="249"/>
      <c r="L202" s="249" t="s">
        <v>612</v>
      </c>
      <c r="M202" s="249" t="s">
        <v>1046</v>
      </c>
      <c r="N202" s="249" t="s">
        <v>1449</v>
      </c>
      <c r="O202" s="249" t="s">
        <v>613</v>
      </c>
      <c r="P202" s="249" t="s">
        <v>1038</v>
      </c>
      <c r="Q202" s="249" t="s">
        <v>1038</v>
      </c>
      <c r="R202" s="249" t="s">
        <v>614</v>
      </c>
      <c r="S202" s="249" t="s">
        <v>615</v>
      </c>
      <c r="T202" s="249" t="s">
        <v>40</v>
      </c>
      <c r="U202" s="249" t="s">
        <v>1046</v>
      </c>
      <c r="V202" s="249" t="s">
        <v>75</v>
      </c>
      <c r="W202" s="249">
        <f t="shared" si="3"/>
        <v>10</v>
      </c>
    </row>
    <row r="203" spans="1:23" ht="77.099999999999994" customHeight="1" x14ac:dyDescent="0.2">
      <c r="A203" s="249" t="s">
        <v>644</v>
      </c>
      <c r="B203" s="249" t="s">
        <v>641</v>
      </c>
      <c r="C203" s="249">
        <v>0</v>
      </c>
      <c r="D203" s="249">
        <v>0</v>
      </c>
      <c r="E203" s="249">
        <v>0</v>
      </c>
      <c r="F203" s="249">
        <v>0</v>
      </c>
      <c r="G203" s="249">
        <v>0</v>
      </c>
      <c r="H203" s="249">
        <v>1</v>
      </c>
      <c r="I203" s="249">
        <v>0</v>
      </c>
      <c r="J203" s="249">
        <v>1</v>
      </c>
      <c r="K203" s="249"/>
      <c r="L203" s="249" t="s">
        <v>612</v>
      </c>
      <c r="M203" s="249" t="s">
        <v>1046</v>
      </c>
      <c r="N203" s="249" t="s">
        <v>1449</v>
      </c>
      <c r="O203" s="249" t="s">
        <v>613</v>
      </c>
      <c r="P203" s="249" t="s">
        <v>1038</v>
      </c>
      <c r="Q203" s="249" t="s">
        <v>1038</v>
      </c>
      <c r="R203" s="249" t="s">
        <v>614</v>
      </c>
      <c r="S203" s="249" t="s">
        <v>615</v>
      </c>
      <c r="T203" s="249" t="s">
        <v>40</v>
      </c>
      <c r="U203" s="249" t="s">
        <v>1046</v>
      </c>
      <c r="V203" s="249" t="s">
        <v>75</v>
      </c>
      <c r="W203" s="249">
        <f t="shared" si="3"/>
        <v>10</v>
      </c>
    </row>
    <row r="204" spans="1:23" ht="77.099999999999994" customHeight="1" x14ac:dyDescent="0.2">
      <c r="A204" s="249" t="s">
        <v>646</v>
      </c>
      <c r="B204" s="249" t="s">
        <v>643</v>
      </c>
      <c r="C204" s="249">
        <v>0</v>
      </c>
      <c r="D204" s="249">
        <v>0</v>
      </c>
      <c r="E204" s="249">
        <v>0</v>
      </c>
      <c r="F204" s="249">
        <v>0</v>
      </c>
      <c r="G204" s="249">
        <v>0</v>
      </c>
      <c r="H204" s="249">
        <v>1</v>
      </c>
      <c r="I204" s="249">
        <v>0</v>
      </c>
      <c r="J204" s="249">
        <v>1</v>
      </c>
      <c r="K204" s="249"/>
      <c r="L204" s="249" t="s">
        <v>612</v>
      </c>
      <c r="M204" s="249" t="s">
        <v>1046</v>
      </c>
      <c r="N204" s="249" t="s">
        <v>1449</v>
      </c>
      <c r="O204" s="249" t="s">
        <v>613</v>
      </c>
      <c r="P204" s="249" t="s">
        <v>1038</v>
      </c>
      <c r="Q204" s="249" t="s">
        <v>1038</v>
      </c>
      <c r="R204" s="249" t="s">
        <v>614</v>
      </c>
      <c r="S204" s="249" t="s">
        <v>615</v>
      </c>
      <c r="T204" s="249" t="s">
        <v>149</v>
      </c>
      <c r="U204" s="249" t="s">
        <v>1046</v>
      </c>
      <c r="V204" s="249" t="s">
        <v>75</v>
      </c>
      <c r="W204" s="249">
        <f t="shared" si="3"/>
        <v>10</v>
      </c>
    </row>
    <row r="205" spans="1:23" ht="77.099999999999994" customHeight="1" x14ac:dyDescent="0.2">
      <c r="A205" s="249" t="s">
        <v>647</v>
      </c>
      <c r="B205" s="249" t="s">
        <v>645</v>
      </c>
      <c r="C205" s="249">
        <v>0</v>
      </c>
      <c r="D205" s="249">
        <v>0</v>
      </c>
      <c r="E205" s="249">
        <v>0</v>
      </c>
      <c r="F205" s="249">
        <v>0</v>
      </c>
      <c r="G205" s="249">
        <v>0</v>
      </c>
      <c r="H205" s="249">
        <v>1</v>
      </c>
      <c r="I205" s="249">
        <v>0</v>
      </c>
      <c r="J205" s="249">
        <v>1</v>
      </c>
      <c r="K205" s="249"/>
      <c r="L205" s="249" t="s">
        <v>612</v>
      </c>
      <c r="M205" s="249" t="s">
        <v>1046</v>
      </c>
      <c r="N205" s="249" t="s">
        <v>1449</v>
      </c>
      <c r="O205" s="249" t="s">
        <v>613</v>
      </c>
      <c r="P205" s="249" t="s">
        <v>1038</v>
      </c>
      <c r="Q205" s="249" t="s">
        <v>1038</v>
      </c>
      <c r="R205" s="249" t="s">
        <v>614</v>
      </c>
      <c r="S205" s="249" t="s">
        <v>615</v>
      </c>
      <c r="T205" s="249" t="s">
        <v>40</v>
      </c>
      <c r="U205" s="249" t="s">
        <v>1046</v>
      </c>
      <c r="V205" s="249" t="s">
        <v>75</v>
      </c>
      <c r="W205" s="249">
        <f t="shared" si="3"/>
        <v>10</v>
      </c>
    </row>
    <row r="206" spans="1:23" ht="77.099999999999994" customHeight="1" x14ac:dyDescent="0.2">
      <c r="A206" s="249" t="s">
        <v>649</v>
      </c>
      <c r="B206" s="249" t="s">
        <v>1450</v>
      </c>
      <c r="C206" s="249">
        <v>0</v>
      </c>
      <c r="D206" s="249">
        <v>0</v>
      </c>
      <c r="E206" s="249">
        <v>0</v>
      </c>
      <c r="F206" s="249">
        <v>0</v>
      </c>
      <c r="G206" s="249">
        <v>0</v>
      </c>
      <c r="H206" s="249">
        <v>1</v>
      </c>
      <c r="I206" s="249">
        <v>0</v>
      </c>
      <c r="J206" s="249">
        <v>1</v>
      </c>
      <c r="K206" s="249"/>
      <c r="L206" s="249" t="s">
        <v>612</v>
      </c>
      <c r="M206" s="249" t="s">
        <v>1046</v>
      </c>
      <c r="N206" s="249" t="s">
        <v>1449</v>
      </c>
      <c r="O206" s="249" t="s">
        <v>613</v>
      </c>
      <c r="P206" s="249" t="s">
        <v>1038</v>
      </c>
      <c r="Q206" s="249" t="s">
        <v>1038</v>
      </c>
      <c r="R206" s="249" t="s">
        <v>614</v>
      </c>
      <c r="S206" s="249" t="s">
        <v>615</v>
      </c>
      <c r="T206" s="249" t="s">
        <v>40</v>
      </c>
      <c r="U206" s="249" t="s">
        <v>1046</v>
      </c>
      <c r="V206" s="249" t="s">
        <v>75</v>
      </c>
      <c r="W206" s="249">
        <f t="shared" si="3"/>
        <v>10</v>
      </c>
    </row>
    <row r="207" spans="1:23" ht="77.099999999999994" customHeight="1" x14ac:dyDescent="0.2">
      <c r="A207" s="249" t="s">
        <v>650</v>
      </c>
      <c r="B207" s="249" t="s">
        <v>648</v>
      </c>
      <c r="C207" s="249">
        <v>0</v>
      </c>
      <c r="D207" s="249">
        <v>0</v>
      </c>
      <c r="E207" s="249">
        <v>0</v>
      </c>
      <c r="F207" s="249">
        <v>0</v>
      </c>
      <c r="G207" s="249">
        <v>0</v>
      </c>
      <c r="H207" s="249">
        <v>1</v>
      </c>
      <c r="I207" s="249">
        <v>0</v>
      </c>
      <c r="J207" s="249">
        <v>1</v>
      </c>
      <c r="K207" s="249"/>
      <c r="L207" s="249" t="s">
        <v>612</v>
      </c>
      <c r="M207" s="249" t="s">
        <v>1046</v>
      </c>
      <c r="N207" s="249" t="s">
        <v>1449</v>
      </c>
      <c r="O207" s="249" t="s">
        <v>613</v>
      </c>
      <c r="P207" s="249" t="s">
        <v>1038</v>
      </c>
      <c r="Q207" s="249" t="s">
        <v>1038</v>
      </c>
      <c r="R207" s="249" t="s">
        <v>614</v>
      </c>
      <c r="S207" s="249" t="s">
        <v>615</v>
      </c>
      <c r="T207" s="249" t="s">
        <v>40</v>
      </c>
      <c r="U207" s="249" t="s">
        <v>1046</v>
      </c>
      <c r="V207" s="249" t="s">
        <v>75</v>
      </c>
      <c r="W207" s="249">
        <f t="shared" si="3"/>
        <v>10</v>
      </c>
    </row>
    <row r="208" spans="1:23" ht="77.099999999999994" customHeight="1" x14ac:dyDescent="0.2">
      <c r="A208" s="249" t="s">
        <v>652</v>
      </c>
      <c r="B208" s="249" t="s">
        <v>1191</v>
      </c>
      <c r="C208" s="249">
        <v>0</v>
      </c>
      <c r="D208" s="249">
        <v>0</v>
      </c>
      <c r="E208" s="249">
        <v>0</v>
      </c>
      <c r="F208" s="249">
        <v>0</v>
      </c>
      <c r="G208" s="249">
        <v>0</v>
      </c>
      <c r="H208" s="249">
        <v>1</v>
      </c>
      <c r="I208" s="249">
        <v>0</v>
      </c>
      <c r="J208" s="249">
        <v>1</v>
      </c>
      <c r="K208" s="249"/>
      <c r="L208" s="249" t="s">
        <v>612</v>
      </c>
      <c r="M208" s="249" t="s">
        <v>1046</v>
      </c>
      <c r="N208" s="249" t="s">
        <v>1449</v>
      </c>
      <c r="O208" s="249" t="s">
        <v>613</v>
      </c>
      <c r="P208" s="249" t="s">
        <v>1038</v>
      </c>
      <c r="Q208" s="249" t="s">
        <v>1038</v>
      </c>
      <c r="R208" s="249" t="s">
        <v>614</v>
      </c>
      <c r="S208" s="249" t="s">
        <v>615</v>
      </c>
      <c r="T208" s="249" t="s">
        <v>40</v>
      </c>
      <c r="U208" s="249" t="s">
        <v>1046</v>
      </c>
      <c r="V208" s="249" t="s">
        <v>75</v>
      </c>
      <c r="W208" s="249">
        <f t="shared" si="3"/>
        <v>10</v>
      </c>
    </row>
    <row r="209" spans="1:23" ht="77.099999999999994" customHeight="1" x14ac:dyDescent="0.2">
      <c r="A209" s="249" t="s">
        <v>654</v>
      </c>
      <c r="B209" s="249" t="s">
        <v>651</v>
      </c>
      <c r="C209" s="249">
        <v>0</v>
      </c>
      <c r="D209" s="249">
        <v>0</v>
      </c>
      <c r="E209" s="249">
        <v>0</v>
      </c>
      <c r="F209" s="249">
        <v>0</v>
      </c>
      <c r="G209" s="249">
        <v>0</v>
      </c>
      <c r="H209" s="249">
        <v>1</v>
      </c>
      <c r="I209" s="249">
        <v>0</v>
      </c>
      <c r="J209" s="249">
        <v>1</v>
      </c>
      <c r="K209" s="249"/>
      <c r="L209" s="249" t="s">
        <v>612</v>
      </c>
      <c r="M209" s="249" t="s">
        <v>1046</v>
      </c>
      <c r="N209" s="249" t="s">
        <v>1449</v>
      </c>
      <c r="O209" s="249" t="s">
        <v>613</v>
      </c>
      <c r="P209" s="249" t="s">
        <v>1038</v>
      </c>
      <c r="Q209" s="249" t="s">
        <v>1038</v>
      </c>
      <c r="R209" s="249" t="s">
        <v>614</v>
      </c>
      <c r="S209" s="249" t="s">
        <v>615</v>
      </c>
      <c r="T209" s="249" t="s">
        <v>40</v>
      </c>
      <c r="U209" s="249" t="s">
        <v>1046</v>
      </c>
      <c r="V209" s="249" t="s">
        <v>75</v>
      </c>
      <c r="W209" s="249">
        <f t="shared" si="3"/>
        <v>10</v>
      </c>
    </row>
    <row r="210" spans="1:23" ht="77.099999999999994" customHeight="1" x14ac:dyDescent="0.2">
      <c r="A210" s="249" t="s">
        <v>656</v>
      </c>
      <c r="B210" s="249" t="s">
        <v>653</v>
      </c>
      <c r="C210" s="249">
        <v>0</v>
      </c>
      <c r="D210" s="249">
        <v>0</v>
      </c>
      <c r="E210" s="249">
        <v>0</v>
      </c>
      <c r="F210" s="249">
        <v>0</v>
      </c>
      <c r="G210" s="249">
        <v>0</v>
      </c>
      <c r="H210" s="249">
        <v>1</v>
      </c>
      <c r="I210" s="249">
        <v>0</v>
      </c>
      <c r="J210" s="249">
        <v>1</v>
      </c>
      <c r="K210" s="249"/>
      <c r="L210" s="249" t="s">
        <v>612</v>
      </c>
      <c r="M210" s="249" t="s">
        <v>1046</v>
      </c>
      <c r="N210" s="249" t="s">
        <v>1449</v>
      </c>
      <c r="O210" s="249" t="s">
        <v>613</v>
      </c>
      <c r="P210" s="249" t="s">
        <v>1038</v>
      </c>
      <c r="Q210" s="249" t="s">
        <v>1038</v>
      </c>
      <c r="R210" s="249" t="s">
        <v>614</v>
      </c>
      <c r="S210" s="249" t="s">
        <v>615</v>
      </c>
      <c r="T210" s="249" t="s">
        <v>40</v>
      </c>
      <c r="U210" s="249" t="s">
        <v>1046</v>
      </c>
      <c r="V210" s="249" t="s">
        <v>75</v>
      </c>
      <c r="W210" s="249">
        <f t="shared" si="3"/>
        <v>10</v>
      </c>
    </row>
    <row r="211" spans="1:23" ht="77.099999999999994" customHeight="1" x14ac:dyDescent="0.2">
      <c r="A211" s="249" t="s">
        <v>658</v>
      </c>
      <c r="B211" s="249" t="s">
        <v>655</v>
      </c>
      <c r="C211" s="249">
        <v>0</v>
      </c>
      <c r="D211" s="249">
        <v>0</v>
      </c>
      <c r="E211" s="249">
        <v>0</v>
      </c>
      <c r="F211" s="249">
        <v>0</v>
      </c>
      <c r="G211" s="249">
        <v>0</v>
      </c>
      <c r="H211" s="249">
        <v>1</v>
      </c>
      <c r="I211" s="249">
        <v>0</v>
      </c>
      <c r="J211" s="249">
        <v>1</v>
      </c>
      <c r="K211" s="249"/>
      <c r="L211" s="249" t="s">
        <v>612</v>
      </c>
      <c r="M211" s="249" t="s">
        <v>1046</v>
      </c>
      <c r="N211" s="249" t="s">
        <v>1449</v>
      </c>
      <c r="O211" s="249" t="s">
        <v>613</v>
      </c>
      <c r="P211" s="249" t="s">
        <v>1038</v>
      </c>
      <c r="Q211" s="249" t="s">
        <v>1038</v>
      </c>
      <c r="R211" s="249" t="s">
        <v>614</v>
      </c>
      <c r="S211" s="249" t="s">
        <v>615</v>
      </c>
      <c r="T211" s="249" t="s">
        <v>40</v>
      </c>
      <c r="U211" s="249" t="s">
        <v>1046</v>
      </c>
      <c r="V211" s="249" t="s">
        <v>75</v>
      </c>
      <c r="W211" s="249">
        <f t="shared" si="3"/>
        <v>10</v>
      </c>
    </row>
    <row r="212" spans="1:23" ht="77.099999999999994" customHeight="1" x14ac:dyDescent="0.2">
      <c r="A212" s="249" t="s">
        <v>660</v>
      </c>
      <c r="B212" s="249" t="s">
        <v>659</v>
      </c>
      <c r="C212" s="249">
        <v>0</v>
      </c>
      <c r="D212" s="249">
        <v>0</v>
      </c>
      <c r="E212" s="249">
        <v>0</v>
      </c>
      <c r="F212" s="249">
        <v>0</v>
      </c>
      <c r="G212" s="249">
        <v>0</v>
      </c>
      <c r="H212" s="249">
        <v>1</v>
      </c>
      <c r="I212" s="249">
        <v>0</v>
      </c>
      <c r="J212" s="249">
        <v>1</v>
      </c>
      <c r="K212" s="249"/>
      <c r="L212" s="249" t="s">
        <v>612</v>
      </c>
      <c r="M212" s="249" t="s">
        <v>1046</v>
      </c>
      <c r="N212" s="249" t="s">
        <v>1449</v>
      </c>
      <c r="O212" s="249" t="s">
        <v>613</v>
      </c>
      <c r="P212" s="249" t="s">
        <v>1038</v>
      </c>
      <c r="Q212" s="249" t="s">
        <v>1038</v>
      </c>
      <c r="R212" s="249" t="s">
        <v>614</v>
      </c>
      <c r="S212" s="249" t="s">
        <v>615</v>
      </c>
      <c r="T212" s="249" t="s">
        <v>40</v>
      </c>
      <c r="U212" s="249" t="s">
        <v>1046</v>
      </c>
      <c r="V212" s="249" t="s">
        <v>75</v>
      </c>
      <c r="W212" s="249">
        <f t="shared" si="3"/>
        <v>10</v>
      </c>
    </row>
    <row r="213" spans="1:23" ht="77.099999999999994" customHeight="1" x14ac:dyDescent="0.2">
      <c r="A213" s="249" t="s">
        <v>661</v>
      </c>
      <c r="B213" s="249" t="s">
        <v>662</v>
      </c>
      <c r="C213" s="249">
        <v>0</v>
      </c>
      <c r="D213" s="249">
        <v>0</v>
      </c>
      <c r="E213" s="249">
        <v>0</v>
      </c>
      <c r="F213" s="249">
        <v>0</v>
      </c>
      <c r="G213" s="249">
        <v>0</v>
      </c>
      <c r="H213" s="249">
        <v>1</v>
      </c>
      <c r="I213" s="249">
        <v>0</v>
      </c>
      <c r="J213" s="249">
        <v>1</v>
      </c>
      <c r="K213" s="249"/>
      <c r="L213" s="249" t="s">
        <v>612</v>
      </c>
      <c r="M213" s="249" t="s">
        <v>1046</v>
      </c>
      <c r="N213" s="249" t="s">
        <v>1449</v>
      </c>
      <c r="O213" s="249" t="s">
        <v>613</v>
      </c>
      <c r="P213" s="249" t="s">
        <v>1038</v>
      </c>
      <c r="Q213" s="249" t="s">
        <v>1038</v>
      </c>
      <c r="R213" s="249" t="s">
        <v>614</v>
      </c>
      <c r="S213" s="249" t="s">
        <v>615</v>
      </c>
      <c r="T213" s="249" t="s">
        <v>40</v>
      </c>
      <c r="U213" s="249" t="s">
        <v>1046</v>
      </c>
      <c r="V213" s="249" t="s">
        <v>75</v>
      </c>
      <c r="W213" s="249">
        <f t="shared" si="3"/>
        <v>10</v>
      </c>
    </row>
    <row r="214" spans="1:23" ht="77.099999999999994" customHeight="1" x14ac:dyDescent="0.2">
      <c r="A214" s="249" t="s">
        <v>663</v>
      </c>
      <c r="B214" s="249" t="s">
        <v>664</v>
      </c>
      <c r="C214" s="249">
        <v>0</v>
      </c>
      <c r="D214" s="249">
        <v>0</v>
      </c>
      <c r="E214" s="249">
        <v>0</v>
      </c>
      <c r="F214" s="249">
        <v>0</v>
      </c>
      <c r="G214" s="249">
        <v>0</v>
      </c>
      <c r="H214" s="249">
        <v>1</v>
      </c>
      <c r="I214" s="249">
        <v>0</v>
      </c>
      <c r="J214" s="249">
        <v>1</v>
      </c>
      <c r="K214" s="249"/>
      <c r="L214" s="249" t="s">
        <v>612</v>
      </c>
      <c r="M214" s="249" t="s">
        <v>1046</v>
      </c>
      <c r="N214" s="249" t="s">
        <v>1449</v>
      </c>
      <c r="O214" s="249" t="s">
        <v>613</v>
      </c>
      <c r="P214" s="249" t="s">
        <v>1038</v>
      </c>
      <c r="Q214" s="249" t="s">
        <v>1038</v>
      </c>
      <c r="R214" s="249" t="s">
        <v>614</v>
      </c>
      <c r="S214" s="249" t="s">
        <v>615</v>
      </c>
      <c r="T214" s="249" t="s">
        <v>40</v>
      </c>
      <c r="U214" s="249" t="s">
        <v>1046</v>
      </c>
      <c r="V214" s="249" t="s">
        <v>75</v>
      </c>
      <c r="W214" s="249">
        <f t="shared" si="3"/>
        <v>10</v>
      </c>
    </row>
    <row r="215" spans="1:23" ht="77.099999999999994" customHeight="1" x14ac:dyDescent="0.2">
      <c r="A215" s="249" t="s">
        <v>665</v>
      </c>
      <c r="B215" s="249" t="s">
        <v>657</v>
      </c>
      <c r="C215" s="249">
        <v>0</v>
      </c>
      <c r="D215" s="249">
        <v>0</v>
      </c>
      <c r="E215" s="249">
        <v>0</v>
      </c>
      <c r="F215" s="249">
        <v>0</v>
      </c>
      <c r="G215" s="249">
        <v>0</v>
      </c>
      <c r="H215" s="249">
        <v>1</v>
      </c>
      <c r="I215" s="249">
        <v>0</v>
      </c>
      <c r="J215" s="249">
        <v>1</v>
      </c>
      <c r="K215" s="249"/>
      <c r="L215" s="249" t="s">
        <v>612</v>
      </c>
      <c r="M215" s="249" t="s">
        <v>1046</v>
      </c>
      <c r="N215" s="249" t="s">
        <v>1449</v>
      </c>
      <c r="O215" s="249" t="s">
        <v>613</v>
      </c>
      <c r="P215" s="249" t="s">
        <v>1038</v>
      </c>
      <c r="Q215" s="249" t="s">
        <v>1038</v>
      </c>
      <c r="R215" s="249" t="s">
        <v>614</v>
      </c>
      <c r="S215" s="249" t="s">
        <v>615</v>
      </c>
      <c r="T215" s="249" t="s">
        <v>40</v>
      </c>
      <c r="U215" s="249" t="s">
        <v>1046</v>
      </c>
      <c r="V215" s="249" t="s">
        <v>41</v>
      </c>
      <c r="W215" s="249">
        <f t="shared" si="3"/>
        <v>5</v>
      </c>
    </row>
    <row r="216" spans="1:23" ht="60.75" customHeight="1" x14ac:dyDescent="0.2">
      <c r="A216" s="249" t="s">
        <v>666</v>
      </c>
      <c r="B216" s="249" t="s">
        <v>1084</v>
      </c>
      <c r="C216" s="249">
        <v>0</v>
      </c>
      <c r="D216" s="249">
        <v>0</v>
      </c>
      <c r="E216" s="249">
        <v>0</v>
      </c>
      <c r="F216" s="249">
        <v>0</v>
      </c>
      <c r="G216" s="249">
        <v>0</v>
      </c>
      <c r="H216" s="249">
        <v>1</v>
      </c>
      <c r="I216" s="249">
        <v>0</v>
      </c>
      <c r="J216" s="249">
        <v>1</v>
      </c>
      <c r="K216" s="249"/>
      <c r="L216" s="249" t="s">
        <v>148</v>
      </c>
      <c r="M216" s="249" t="s">
        <v>1046</v>
      </c>
      <c r="N216" s="249" t="s">
        <v>1451</v>
      </c>
      <c r="O216" s="249" t="s">
        <v>667</v>
      </c>
      <c r="P216" s="249" t="s">
        <v>1038</v>
      </c>
      <c r="Q216" s="249" t="s">
        <v>1038</v>
      </c>
      <c r="R216" s="249" t="s">
        <v>668</v>
      </c>
      <c r="S216" s="249" t="s">
        <v>669</v>
      </c>
      <c r="T216" s="249" t="s">
        <v>40</v>
      </c>
      <c r="U216" s="249" t="s">
        <v>1046</v>
      </c>
      <c r="V216" s="249" t="s">
        <v>46</v>
      </c>
      <c r="W216" s="249">
        <f t="shared" si="3"/>
        <v>20</v>
      </c>
    </row>
    <row r="217" spans="1:23" ht="57" x14ac:dyDescent="0.2">
      <c r="A217" s="249" t="s">
        <v>670</v>
      </c>
      <c r="B217" s="249" t="s">
        <v>1085</v>
      </c>
      <c r="C217" s="249">
        <v>0</v>
      </c>
      <c r="D217" s="249">
        <v>0</v>
      </c>
      <c r="E217" s="249">
        <v>0</v>
      </c>
      <c r="F217" s="249">
        <v>0</v>
      </c>
      <c r="G217" s="249">
        <v>0</v>
      </c>
      <c r="H217" s="249">
        <v>1</v>
      </c>
      <c r="I217" s="249">
        <v>0</v>
      </c>
      <c r="J217" s="249">
        <v>1</v>
      </c>
      <c r="K217" s="249"/>
      <c r="L217" s="249" t="s">
        <v>148</v>
      </c>
      <c r="M217" s="249" t="s">
        <v>1046</v>
      </c>
      <c r="N217" s="249" t="s">
        <v>1451</v>
      </c>
      <c r="O217" s="249" t="s">
        <v>667</v>
      </c>
      <c r="P217" s="249" t="s">
        <v>1038</v>
      </c>
      <c r="Q217" s="249" t="s">
        <v>1038</v>
      </c>
      <c r="R217" s="249" t="s">
        <v>668</v>
      </c>
      <c r="S217" s="249" t="s">
        <v>669</v>
      </c>
      <c r="T217" s="249" t="s">
        <v>149</v>
      </c>
      <c r="U217" s="249" t="s">
        <v>1046</v>
      </c>
      <c r="V217" s="249" t="s">
        <v>46</v>
      </c>
      <c r="W217" s="249">
        <f t="shared" si="3"/>
        <v>20</v>
      </c>
    </row>
    <row r="218" spans="1:23" ht="57" x14ac:dyDescent="0.2">
      <c r="A218" s="249" t="s">
        <v>672</v>
      </c>
      <c r="B218" s="249" t="s">
        <v>1265</v>
      </c>
      <c r="C218" s="249">
        <v>0</v>
      </c>
      <c r="D218" s="249">
        <v>0</v>
      </c>
      <c r="E218" s="249">
        <v>0</v>
      </c>
      <c r="F218" s="249">
        <v>0</v>
      </c>
      <c r="G218" s="249">
        <v>0</v>
      </c>
      <c r="H218" s="249">
        <v>1</v>
      </c>
      <c r="I218" s="249">
        <v>0</v>
      </c>
      <c r="J218" s="249">
        <v>1</v>
      </c>
      <c r="K218" s="249"/>
      <c r="L218" s="249" t="s">
        <v>148</v>
      </c>
      <c r="M218" s="249" t="s">
        <v>1046</v>
      </c>
      <c r="N218" s="249" t="s">
        <v>1451</v>
      </c>
      <c r="O218" s="249" t="s">
        <v>667</v>
      </c>
      <c r="P218" s="249" t="s">
        <v>1038</v>
      </c>
      <c r="Q218" s="249" t="s">
        <v>1038</v>
      </c>
      <c r="R218" s="249" t="s">
        <v>668</v>
      </c>
      <c r="S218" s="249" t="s">
        <v>669</v>
      </c>
      <c r="T218" s="249" t="s">
        <v>149</v>
      </c>
      <c r="U218" s="249" t="s">
        <v>1046</v>
      </c>
      <c r="V218" s="249" t="s">
        <v>46</v>
      </c>
      <c r="W218" s="249">
        <f t="shared" si="3"/>
        <v>20</v>
      </c>
    </row>
    <row r="219" spans="1:23" ht="57" x14ac:dyDescent="0.2">
      <c r="A219" s="249" t="s">
        <v>673</v>
      </c>
      <c r="B219" s="249" t="s">
        <v>1266</v>
      </c>
      <c r="C219" s="249">
        <v>0</v>
      </c>
      <c r="D219" s="249">
        <v>0</v>
      </c>
      <c r="E219" s="249">
        <v>0</v>
      </c>
      <c r="F219" s="249">
        <v>0</v>
      </c>
      <c r="G219" s="249">
        <v>0</v>
      </c>
      <c r="H219" s="249">
        <v>1</v>
      </c>
      <c r="I219" s="249">
        <v>0</v>
      </c>
      <c r="J219" s="249">
        <v>1</v>
      </c>
      <c r="K219" s="249"/>
      <c r="L219" s="249" t="s">
        <v>148</v>
      </c>
      <c r="M219" s="249" t="s">
        <v>1046</v>
      </c>
      <c r="N219" s="249" t="s">
        <v>1451</v>
      </c>
      <c r="O219" s="249" t="s">
        <v>667</v>
      </c>
      <c r="P219" s="249" t="s">
        <v>1038</v>
      </c>
      <c r="Q219" s="249" t="s">
        <v>1038</v>
      </c>
      <c r="R219" s="249" t="s">
        <v>668</v>
      </c>
      <c r="S219" s="249" t="s">
        <v>669</v>
      </c>
      <c r="T219" s="249" t="s">
        <v>40</v>
      </c>
      <c r="U219" s="249" t="s">
        <v>1046</v>
      </c>
      <c r="V219" s="249" t="s">
        <v>75</v>
      </c>
      <c r="W219" s="249">
        <f t="shared" si="3"/>
        <v>10</v>
      </c>
    </row>
    <row r="220" spans="1:23" ht="57" x14ac:dyDescent="0.2">
      <c r="A220" s="249" t="s">
        <v>675</v>
      </c>
      <c r="B220" s="249" t="s">
        <v>671</v>
      </c>
      <c r="C220" s="249">
        <v>0</v>
      </c>
      <c r="D220" s="249">
        <v>0</v>
      </c>
      <c r="E220" s="249">
        <v>0</v>
      </c>
      <c r="F220" s="249">
        <v>0</v>
      </c>
      <c r="G220" s="249">
        <v>0</v>
      </c>
      <c r="H220" s="249">
        <v>1</v>
      </c>
      <c r="I220" s="249">
        <v>0</v>
      </c>
      <c r="J220" s="249">
        <v>1</v>
      </c>
      <c r="K220" s="249"/>
      <c r="L220" s="249" t="s">
        <v>148</v>
      </c>
      <c r="M220" s="249" t="s">
        <v>1046</v>
      </c>
      <c r="N220" s="249" t="s">
        <v>1451</v>
      </c>
      <c r="O220" s="249" t="s">
        <v>667</v>
      </c>
      <c r="P220" s="249" t="s">
        <v>1038</v>
      </c>
      <c r="Q220" s="249" t="s">
        <v>1038</v>
      </c>
      <c r="R220" s="249" t="s">
        <v>668</v>
      </c>
      <c r="S220" s="249" t="s">
        <v>669</v>
      </c>
      <c r="T220" s="249" t="s">
        <v>40</v>
      </c>
      <c r="U220" s="249" t="s">
        <v>1046</v>
      </c>
      <c r="V220" s="249" t="s">
        <v>75</v>
      </c>
      <c r="W220" s="249">
        <f t="shared" si="3"/>
        <v>10</v>
      </c>
    </row>
    <row r="221" spans="1:23" ht="57" x14ac:dyDescent="0.2">
      <c r="A221" s="249" t="s">
        <v>676</v>
      </c>
      <c r="B221" s="249" t="s">
        <v>674</v>
      </c>
      <c r="C221" s="249">
        <v>0</v>
      </c>
      <c r="D221" s="249">
        <v>0</v>
      </c>
      <c r="E221" s="249">
        <v>0</v>
      </c>
      <c r="F221" s="249">
        <v>0</v>
      </c>
      <c r="G221" s="249">
        <v>0</v>
      </c>
      <c r="H221" s="249">
        <v>1</v>
      </c>
      <c r="I221" s="249">
        <v>0</v>
      </c>
      <c r="J221" s="249">
        <v>1</v>
      </c>
      <c r="K221" s="249"/>
      <c r="L221" s="249" t="s">
        <v>148</v>
      </c>
      <c r="M221" s="249" t="s">
        <v>1046</v>
      </c>
      <c r="N221" s="249" t="s">
        <v>1451</v>
      </c>
      <c r="O221" s="249" t="s">
        <v>667</v>
      </c>
      <c r="P221" s="249" t="s">
        <v>1038</v>
      </c>
      <c r="Q221" s="249" t="s">
        <v>1038</v>
      </c>
      <c r="R221" s="249" t="s">
        <v>668</v>
      </c>
      <c r="S221" s="249" t="s">
        <v>669</v>
      </c>
      <c r="T221" s="249" t="s">
        <v>40</v>
      </c>
      <c r="U221" s="249" t="s">
        <v>1046</v>
      </c>
      <c r="V221" s="249" t="s">
        <v>75</v>
      </c>
      <c r="W221" s="249">
        <f t="shared" si="3"/>
        <v>10</v>
      </c>
    </row>
    <row r="222" spans="1:23" ht="57" x14ac:dyDescent="0.2">
      <c r="A222" s="249" t="s">
        <v>678</v>
      </c>
      <c r="B222" s="249" t="s">
        <v>1524</v>
      </c>
      <c r="C222" s="249">
        <v>0</v>
      </c>
      <c r="D222" s="249">
        <v>0</v>
      </c>
      <c r="E222" s="249">
        <v>0</v>
      </c>
      <c r="F222" s="249">
        <v>0</v>
      </c>
      <c r="G222" s="249">
        <v>0</v>
      </c>
      <c r="H222" s="249">
        <v>1</v>
      </c>
      <c r="I222" s="249">
        <v>0</v>
      </c>
      <c r="J222" s="249">
        <v>1</v>
      </c>
      <c r="K222" s="249"/>
      <c r="L222" s="249" t="s">
        <v>148</v>
      </c>
      <c r="M222" s="249" t="s">
        <v>1046</v>
      </c>
      <c r="N222" s="249" t="s">
        <v>1451</v>
      </c>
      <c r="O222" s="249" t="s">
        <v>667</v>
      </c>
      <c r="P222" s="249" t="s">
        <v>1038</v>
      </c>
      <c r="Q222" s="249" t="s">
        <v>1038</v>
      </c>
      <c r="R222" s="249" t="s">
        <v>668</v>
      </c>
      <c r="S222" s="249" t="s">
        <v>669</v>
      </c>
      <c r="T222" s="249" t="s">
        <v>40</v>
      </c>
      <c r="U222" s="249" t="s">
        <v>1046</v>
      </c>
      <c r="V222" s="249" t="s">
        <v>75</v>
      </c>
      <c r="W222" s="249">
        <f t="shared" si="3"/>
        <v>10</v>
      </c>
    </row>
    <row r="223" spans="1:23" ht="57" x14ac:dyDescent="0.2">
      <c r="A223" s="249" t="s">
        <v>680</v>
      </c>
      <c r="B223" s="249" t="s">
        <v>677</v>
      </c>
      <c r="C223" s="249">
        <v>0</v>
      </c>
      <c r="D223" s="249">
        <v>0</v>
      </c>
      <c r="E223" s="249">
        <v>0</v>
      </c>
      <c r="F223" s="249">
        <v>0</v>
      </c>
      <c r="G223" s="249">
        <v>0</v>
      </c>
      <c r="H223" s="249">
        <v>1</v>
      </c>
      <c r="I223" s="249">
        <v>0</v>
      </c>
      <c r="J223" s="249">
        <v>1</v>
      </c>
      <c r="K223" s="249"/>
      <c r="L223" s="249" t="s">
        <v>148</v>
      </c>
      <c r="M223" s="249" t="s">
        <v>1046</v>
      </c>
      <c r="N223" s="249" t="s">
        <v>1451</v>
      </c>
      <c r="O223" s="249" t="s">
        <v>667</v>
      </c>
      <c r="P223" s="249" t="s">
        <v>1038</v>
      </c>
      <c r="Q223" s="249" t="s">
        <v>1038</v>
      </c>
      <c r="R223" s="249" t="s">
        <v>668</v>
      </c>
      <c r="S223" s="249" t="s">
        <v>669</v>
      </c>
      <c r="T223" s="249" t="s">
        <v>40</v>
      </c>
      <c r="U223" s="249" t="s">
        <v>1046</v>
      </c>
      <c r="V223" s="249" t="s">
        <v>75</v>
      </c>
      <c r="W223" s="249">
        <f t="shared" si="3"/>
        <v>10</v>
      </c>
    </row>
    <row r="224" spans="1:23" ht="57" x14ac:dyDescent="0.2">
      <c r="A224" s="249" t="s">
        <v>682</v>
      </c>
      <c r="B224" s="249" t="s">
        <v>679</v>
      </c>
      <c r="C224" s="249">
        <v>0</v>
      </c>
      <c r="D224" s="249">
        <v>0</v>
      </c>
      <c r="E224" s="249">
        <v>0</v>
      </c>
      <c r="F224" s="249">
        <v>0</v>
      </c>
      <c r="G224" s="249">
        <v>0</v>
      </c>
      <c r="H224" s="249">
        <v>1</v>
      </c>
      <c r="I224" s="249">
        <v>0</v>
      </c>
      <c r="J224" s="249">
        <v>1</v>
      </c>
      <c r="K224" s="249" t="s">
        <v>37</v>
      </c>
      <c r="L224" s="249" t="s">
        <v>148</v>
      </c>
      <c r="M224" s="249" t="s">
        <v>1046</v>
      </c>
      <c r="N224" s="249" t="s">
        <v>1451</v>
      </c>
      <c r="O224" s="249" t="s">
        <v>667</v>
      </c>
      <c r="P224" s="249" t="s">
        <v>1038</v>
      </c>
      <c r="Q224" s="249" t="s">
        <v>1038</v>
      </c>
      <c r="R224" s="249" t="s">
        <v>668</v>
      </c>
      <c r="S224" s="249" t="s">
        <v>669</v>
      </c>
      <c r="T224" s="249" t="s">
        <v>40</v>
      </c>
      <c r="U224" s="249" t="s">
        <v>1046</v>
      </c>
      <c r="V224" s="249" t="s">
        <v>41</v>
      </c>
      <c r="W224" s="249">
        <f t="shared" si="3"/>
        <v>5</v>
      </c>
    </row>
    <row r="225" spans="1:23" ht="57" x14ac:dyDescent="0.2">
      <c r="A225" s="249" t="s">
        <v>683</v>
      </c>
      <c r="B225" s="249" t="s">
        <v>681</v>
      </c>
      <c r="C225" s="249">
        <v>0</v>
      </c>
      <c r="D225" s="249">
        <v>0</v>
      </c>
      <c r="E225" s="249">
        <v>0</v>
      </c>
      <c r="F225" s="249">
        <v>0</v>
      </c>
      <c r="G225" s="249">
        <v>0</v>
      </c>
      <c r="H225" s="249">
        <v>1</v>
      </c>
      <c r="I225" s="249">
        <v>0</v>
      </c>
      <c r="J225" s="249">
        <v>1</v>
      </c>
      <c r="K225" s="249"/>
      <c r="L225" s="249" t="s">
        <v>148</v>
      </c>
      <c r="M225" s="249" t="s">
        <v>1046</v>
      </c>
      <c r="N225" s="249" t="s">
        <v>1451</v>
      </c>
      <c r="O225" s="249" t="s">
        <v>667</v>
      </c>
      <c r="P225" s="249" t="s">
        <v>1038</v>
      </c>
      <c r="Q225" s="249" t="s">
        <v>1038</v>
      </c>
      <c r="R225" s="249" t="s">
        <v>668</v>
      </c>
      <c r="S225" s="249" t="s">
        <v>669</v>
      </c>
      <c r="T225" s="249" t="s">
        <v>40</v>
      </c>
      <c r="U225" s="249" t="s">
        <v>1046</v>
      </c>
      <c r="V225" s="249" t="s">
        <v>41</v>
      </c>
      <c r="W225" s="249">
        <f t="shared" si="3"/>
        <v>5</v>
      </c>
    </row>
    <row r="226" spans="1:23" ht="57" x14ac:dyDescent="0.2">
      <c r="A226" s="249" t="s">
        <v>684</v>
      </c>
      <c r="B226" s="249" t="s">
        <v>1098</v>
      </c>
      <c r="C226" s="249">
        <v>0</v>
      </c>
      <c r="D226" s="249">
        <v>0</v>
      </c>
      <c r="E226" s="249">
        <v>0</v>
      </c>
      <c r="F226" s="249">
        <v>0</v>
      </c>
      <c r="G226" s="249">
        <v>0</v>
      </c>
      <c r="H226" s="249">
        <v>1</v>
      </c>
      <c r="I226" s="249">
        <v>0</v>
      </c>
      <c r="J226" s="249">
        <v>1</v>
      </c>
      <c r="K226" s="249"/>
      <c r="L226" s="249" t="s">
        <v>148</v>
      </c>
      <c r="M226" s="249" t="s">
        <v>1046</v>
      </c>
      <c r="N226" s="249" t="s">
        <v>1451</v>
      </c>
      <c r="O226" s="249" t="s">
        <v>667</v>
      </c>
      <c r="P226" s="249" t="s">
        <v>1038</v>
      </c>
      <c r="Q226" s="249" t="s">
        <v>1038</v>
      </c>
      <c r="R226" s="249" t="s">
        <v>668</v>
      </c>
      <c r="S226" s="249" t="s">
        <v>669</v>
      </c>
      <c r="T226" s="249" t="s">
        <v>40</v>
      </c>
      <c r="U226" s="249" t="s">
        <v>1046</v>
      </c>
      <c r="V226" s="249" t="s">
        <v>41</v>
      </c>
      <c r="W226" s="249">
        <f t="shared" si="3"/>
        <v>5</v>
      </c>
    </row>
    <row r="227" spans="1:23" ht="71.25" x14ac:dyDescent="0.2">
      <c r="A227" s="249" t="s">
        <v>685</v>
      </c>
      <c r="B227" s="249" t="s">
        <v>1192</v>
      </c>
      <c r="C227" s="249">
        <v>0</v>
      </c>
      <c r="D227" s="249">
        <v>0</v>
      </c>
      <c r="E227" s="249">
        <v>0</v>
      </c>
      <c r="F227" s="249">
        <v>0</v>
      </c>
      <c r="G227" s="249">
        <v>0</v>
      </c>
      <c r="H227" s="249">
        <v>1</v>
      </c>
      <c r="I227" s="249">
        <v>0</v>
      </c>
      <c r="J227" s="249">
        <v>1</v>
      </c>
      <c r="K227" s="249"/>
      <c r="L227" s="249" t="s">
        <v>148</v>
      </c>
      <c r="M227" s="249" t="s">
        <v>1046</v>
      </c>
      <c r="N227" s="249" t="s">
        <v>1451</v>
      </c>
      <c r="O227" s="249" t="s">
        <v>667</v>
      </c>
      <c r="P227" s="249" t="s">
        <v>1038</v>
      </c>
      <c r="Q227" s="249" t="s">
        <v>1038</v>
      </c>
      <c r="R227" s="249" t="s">
        <v>668</v>
      </c>
      <c r="S227" s="249" t="s">
        <v>669</v>
      </c>
      <c r="T227" s="249" t="s">
        <v>40</v>
      </c>
      <c r="U227" s="249" t="s">
        <v>1046</v>
      </c>
      <c r="V227" s="249" t="s">
        <v>41</v>
      </c>
      <c r="W227" s="249">
        <f t="shared" si="3"/>
        <v>5</v>
      </c>
    </row>
    <row r="228" spans="1:23" ht="235.5" customHeight="1" x14ac:dyDescent="0.2">
      <c r="A228" s="250" t="s">
        <v>686</v>
      </c>
      <c r="B228" s="249" t="s">
        <v>693</v>
      </c>
      <c r="C228" s="249">
        <v>0</v>
      </c>
      <c r="D228" s="249">
        <v>0</v>
      </c>
      <c r="E228" s="249">
        <v>0</v>
      </c>
      <c r="F228" s="249">
        <v>0</v>
      </c>
      <c r="G228" s="249">
        <v>0</v>
      </c>
      <c r="H228" s="249">
        <v>1</v>
      </c>
      <c r="I228" s="249">
        <v>0</v>
      </c>
      <c r="J228" s="249">
        <v>0</v>
      </c>
      <c r="K228" s="249"/>
      <c r="L228" s="249" t="s">
        <v>148</v>
      </c>
      <c r="M228" s="249" t="s">
        <v>1038</v>
      </c>
      <c r="N228" s="249" t="s">
        <v>1452</v>
      </c>
      <c r="O228" s="249" t="s">
        <v>1038</v>
      </c>
      <c r="P228" s="249" t="s">
        <v>694</v>
      </c>
      <c r="Q228" s="249" t="s">
        <v>695</v>
      </c>
      <c r="R228" s="249" t="s">
        <v>1295</v>
      </c>
      <c r="S228" s="249" t="s">
        <v>1453</v>
      </c>
      <c r="T228" s="249" t="s">
        <v>40</v>
      </c>
      <c r="U228" s="249" t="s">
        <v>1038</v>
      </c>
      <c r="V228" s="249" t="s">
        <v>75</v>
      </c>
      <c r="W228" s="249">
        <f t="shared" si="3"/>
        <v>10</v>
      </c>
    </row>
    <row r="229" spans="1:23" ht="231" customHeight="1" x14ac:dyDescent="0.2">
      <c r="A229" s="250" t="s">
        <v>688</v>
      </c>
      <c r="B229" s="249" t="s">
        <v>697</v>
      </c>
      <c r="C229" s="249">
        <v>0</v>
      </c>
      <c r="D229" s="249">
        <v>0</v>
      </c>
      <c r="E229" s="249">
        <v>0</v>
      </c>
      <c r="F229" s="249">
        <v>0</v>
      </c>
      <c r="G229" s="249">
        <v>0</v>
      </c>
      <c r="H229" s="249">
        <v>1</v>
      </c>
      <c r="I229" s="249">
        <v>0</v>
      </c>
      <c r="J229" s="249">
        <v>0</v>
      </c>
      <c r="K229" s="249"/>
      <c r="L229" s="249" t="s">
        <v>148</v>
      </c>
      <c r="M229" s="249" t="s">
        <v>1038</v>
      </c>
      <c r="N229" s="249" t="s">
        <v>1452</v>
      </c>
      <c r="O229" s="249" t="s">
        <v>1038</v>
      </c>
      <c r="P229" s="249" t="s">
        <v>1038</v>
      </c>
      <c r="Q229" s="249" t="s">
        <v>698</v>
      </c>
      <c r="R229" s="249" t="s">
        <v>1489</v>
      </c>
      <c r="S229" s="249" t="s">
        <v>1454</v>
      </c>
      <c r="T229" s="249" t="s">
        <v>149</v>
      </c>
      <c r="U229" s="249" t="s">
        <v>1038</v>
      </c>
      <c r="V229" s="249" t="s">
        <v>75</v>
      </c>
      <c r="W229" s="249">
        <f t="shared" si="3"/>
        <v>10</v>
      </c>
    </row>
    <row r="230" spans="1:23" ht="213.75" x14ac:dyDescent="0.2">
      <c r="A230" s="250" t="s">
        <v>692</v>
      </c>
      <c r="B230" s="249" t="s">
        <v>700</v>
      </c>
      <c r="C230" s="249">
        <v>0</v>
      </c>
      <c r="D230" s="249">
        <v>0</v>
      </c>
      <c r="E230" s="249">
        <v>0</v>
      </c>
      <c r="F230" s="249">
        <v>0</v>
      </c>
      <c r="G230" s="249">
        <v>0</v>
      </c>
      <c r="H230" s="249">
        <v>1</v>
      </c>
      <c r="I230" s="249">
        <v>0</v>
      </c>
      <c r="J230" s="249">
        <v>0</v>
      </c>
      <c r="K230" s="249"/>
      <c r="L230" s="249" t="s">
        <v>148</v>
      </c>
      <c r="M230" s="249" t="s">
        <v>1038</v>
      </c>
      <c r="N230" s="249" t="s">
        <v>1452</v>
      </c>
      <c r="O230" s="249" t="s">
        <v>1038</v>
      </c>
      <c r="P230" s="249" t="s">
        <v>701</v>
      </c>
      <c r="Q230" s="249" t="s">
        <v>702</v>
      </c>
      <c r="R230" s="249" t="s">
        <v>1267</v>
      </c>
      <c r="S230" s="249" t="s">
        <v>1455</v>
      </c>
      <c r="T230" s="249" t="s">
        <v>40</v>
      </c>
      <c r="U230" s="249" t="s">
        <v>1038</v>
      </c>
      <c r="V230" s="249" t="s">
        <v>75</v>
      </c>
      <c r="W230" s="249">
        <f t="shared" si="3"/>
        <v>10</v>
      </c>
    </row>
    <row r="231" spans="1:23" ht="228.75" customHeight="1" x14ac:dyDescent="0.2">
      <c r="A231" s="250" t="s">
        <v>696</v>
      </c>
      <c r="B231" s="249" t="s">
        <v>704</v>
      </c>
      <c r="C231" s="249">
        <v>0</v>
      </c>
      <c r="D231" s="249">
        <v>0</v>
      </c>
      <c r="E231" s="249">
        <v>0</v>
      </c>
      <c r="F231" s="249">
        <v>0</v>
      </c>
      <c r="G231" s="249">
        <v>0</v>
      </c>
      <c r="H231" s="249">
        <v>1</v>
      </c>
      <c r="I231" s="249">
        <v>0</v>
      </c>
      <c r="J231" s="249">
        <v>0</v>
      </c>
      <c r="K231" s="249"/>
      <c r="L231" s="249" t="s">
        <v>148</v>
      </c>
      <c r="M231" s="249" t="s">
        <v>1038</v>
      </c>
      <c r="N231" s="249" t="s">
        <v>1452</v>
      </c>
      <c r="O231" s="249" t="s">
        <v>1038</v>
      </c>
      <c r="P231" s="249" t="s">
        <v>1038</v>
      </c>
      <c r="Q231" s="249" t="s">
        <v>698</v>
      </c>
      <c r="R231" s="249" t="s">
        <v>1490</v>
      </c>
      <c r="S231" s="249" t="s">
        <v>1454</v>
      </c>
      <c r="T231" s="249" t="s">
        <v>149</v>
      </c>
      <c r="U231" s="249" t="s">
        <v>1038</v>
      </c>
      <c r="V231" s="249" t="s">
        <v>75</v>
      </c>
      <c r="W231" s="249">
        <f t="shared" si="3"/>
        <v>10</v>
      </c>
    </row>
    <row r="232" spans="1:23" ht="214.5" customHeight="1" x14ac:dyDescent="0.2">
      <c r="A232" s="250" t="s">
        <v>699</v>
      </c>
      <c r="B232" s="249" t="s">
        <v>706</v>
      </c>
      <c r="C232" s="249">
        <v>0</v>
      </c>
      <c r="D232" s="249">
        <v>0</v>
      </c>
      <c r="E232" s="249">
        <v>0</v>
      </c>
      <c r="F232" s="249">
        <v>0</v>
      </c>
      <c r="G232" s="249">
        <v>0</v>
      </c>
      <c r="H232" s="249">
        <v>1</v>
      </c>
      <c r="I232" s="249">
        <v>0</v>
      </c>
      <c r="J232" s="249">
        <v>0</v>
      </c>
      <c r="K232" s="249"/>
      <c r="L232" s="249" t="s">
        <v>148</v>
      </c>
      <c r="M232" s="249" t="s">
        <v>1038</v>
      </c>
      <c r="N232" s="249" t="s">
        <v>1452</v>
      </c>
      <c r="O232" s="249" t="s">
        <v>1038</v>
      </c>
      <c r="P232" s="249" t="s">
        <v>1038</v>
      </c>
      <c r="Q232" s="249" t="s">
        <v>707</v>
      </c>
      <c r="R232" s="249" t="s">
        <v>708</v>
      </c>
      <c r="S232" s="249" t="s">
        <v>1456</v>
      </c>
      <c r="T232" s="249" t="s">
        <v>40</v>
      </c>
      <c r="U232" s="249" t="s">
        <v>1038</v>
      </c>
      <c r="V232" s="249" t="s">
        <v>75</v>
      </c>
      <c r="W232" s="249">
        <f t="shared" si="3"/>
        <v>10</v>
      </c>
    </row>
    <row r="233" spans="1:23" ht="90" customHeight="1" x14ac:dyDescent="0.2">
      <c r="A233" s="250" t="s">
        <v>703</v>
      </c>
      <c r="B233" s="249" t="s">
        <v>1193</v>
      </c>
      <c r="C233" s="249">
        <v>0</v>
      </c>
      <c r="D233" s="249">
        <v>0</v>
      </c>
      <c r="E233" s="249">
        <v>0</v>
      </c>
      <c r="F233" s="249">
        <v>0</v>
      </c>
      <c r="G233" s="249">
        <v>0</v>
      </c>
      <c r="H233" s="249">
        <v>1</v>
      </c>
      <c r="I233" s="249">
        <v>0</v>
      </c>
      <c r="J233" s="249">
        <v>0</v>
      </c>
      <c r="K233" s="249"/>
      <c r="L233" s="249" t="s">
        <v>148</v>
      </c>
      <c r="M233" s="249" t="s">
        <v>1038</v>
      </c>
      <c r="N233" s="249" t="s">
        <v>1452</v>
      </c>
      <c r="O233" s="249" t="s">
        <v>1038</v>
      </c>
      <c r="P233" s="249" t="s">
        <v>417</v>
      </c>
      <c r="Q233" s="249" t="s">
        <v>418</v>
      </c>
      <c r="R233" s="249" t="s">
        <v>1525</v>
      </c>
      <c r="S233" s="249" t="s">
        <v>419</v>
      </c>
      <c r="T233" s="249" t="s">
        <v>40</v>
      </c>
      <c r="U233" s="249" t="s">
        <v>1038</v>
      </c>
      <c r="V233" s="249" t="s">
        <v>75</v>
      </c>
      <c r="W233" s="249">
        <f t="shared" si="3"/>
        <v>10</v>
      </c>
    </row>
    <row r="234" spans="1:23" ht="142.5" x14ac:dyDescent="0.2">
      <c r="A234" s="250" t="s">
        <v>705</v>
      </c>
      <c r="B234" s="249" t="s">
        <v>711</v>
      </c>
      <c r="C234" s="249">
        <v>0</v>
      </c>
      <c r="D234" s="249">
        <v>0</v>
      </c>
      <c r="E234" s="249">
        <v>0</v>
      </c>
      <c r="F234" s="249">
        <v>0</v>
      </c>
      <c r="G234" s="249">
        <v>0</v>
      </c>
      <c r="H234" s="249">
        <v>1</v>
      </c>
      <c r="I234" s="249">
        <v>0</v>
      </c>
      <c r="J234" s="249">
        <v>0</v>
      </c>
      <c r="K234" s="249"/>
      <c r="L234" s="249" t="s">
        <v>148</v>
      </c>
      <c r="M234" s="249" t="s">
        <v>1038</v>
      </c>
      <c r="N234" s="249" t="s">
        <v>1452</v>
      </c>
      <c r="O234" s="249" t="s">
        <v>1038</v>
      </c>
      <c r="P234" s="249" t="s">
        <v>712</v>
      </c>
      <c r="Q234" s="249" t="s">
        <v>713</v>
      </c>
      <c r="R234" s="249" t="s">
        <v>1457</v>
      </c>
      <c r="S234" s="249" t="s">
        <v>714</v>
      </c>
      <c r="T234" s="249" t="s">
        <v>40</v>
      </c>
      <c r="U234" s="249" t="s">
        <v>1038</v>
      </c>
      <c r="V234" s="249" t="s">
        <v>75</v>
      </c>
      <c r="W234" s="249">
        <f t="shared" si="3"/>
        <v>10</v>
      </c>
    </row>
    <row r="235" spans="1:23" ht="128.25" x14ac:dyDescent="0.2">
      <c r="A235" s="250" t="s">
        <v>709</v>
      </c>
      <c r="B235" s="249" t="s">
        <v>716</v>
      </c>
      <c r="C235" s="249">
        <v>0</v>
      </c>
      <c r="D235" s="249">
        <v>0</v>
      </c>
      <c r="E235" s="249">
        <v>0</v>
      </c>
      <c r="F235" s="249">
        <v>0</v>
      </c>
      <c r="G235" s="249">
        <v>0</v>
      </c>
      <c r="H235" s="249">
        <v>1</v>
      </c>
      <c r="I235" s="249">
        <v>0</v>
      </c>
      <c r="J235" s="249">
        <v>0</v>
      </c>
      <c r="K235" s="249" t="s">
        <v>37</v>
      </c>
      <c r="L235" s="249" t="s">
        <v>148</v>
      </c>
      <c r="M235" s="249" t="s">
        <v>1038</v>
      </c>
      <c r="N235" s="249" t="s">
        <v>1452</v>
      </c>
      <c r="O235" s="249" t="s">
        <v>717</v>
      </c>
      <c r="P235" s="249" t="s">
        <v>1038</v>
      </c>
      <c r="Q235" s="249" t="s">
        <v>1038</v>
      </c>
      <c r="R235" s="249" t="s">
        <v>1458</v>
      </c>
      <c r="S235" s="249" t="s">
        <v>718</v>
      </c>
      <c r="T235" s="249" t="s">
        <v>1038</v>
      </c>
      <c r="U235" s="249" t="s">
        <v>1038</v>
      </c>
      <c r="V235" s="249" t="s">
        <v>75</v>
      </c>
      <c r="W235" s="249">
        <f t="shared" si="3"/>
        <v>10</v>
      </c>
    </row>
    <row r="236" spans="1:23" ht="171" x14ac:dyDescent="0.2">
      <c r="A236" s="250" t="s">
        <v>710</v>
      </c>
      <c r="B236" s="249" t="s">
        <v>1302</v>
      </c>
      <c r="C236" s="249">
        <v>0</v>
      </c>
      <c r="D236" s="249">
        <v>0</v>
      </c>
      <c r="E236" s="249">
        <v>0</v>
      </c>
      <c r="F236" s="249">
        <v>0</v>
      </c>
      <c r="G236" s="249">
        <v>0</v>
      </c>
      <c r="H236" s="249">
        <v>1</v>
      </c>
      <c r="I236" s="249">
        <v>0</v>
      </c>
      <c r="J236" s="249">
        <v>0</v>
      </c>
      <c r="K236" s="249" t="s">
        <v>37</v>
      </c>
      <c r="L236" s="249" t="s">
        <v>148</v>
      </c>
      <c r="M236" s="249" t="s">
        <v>1038</v>
      </c>
      <c r="N236" s="249" t="s">
        <v>1452</v>
      </c>
      <c r="O236" s="249" t="s">
        <v>687</v>
      </c>
      <c r="P236" s="249" t="s">
        <v>1038</v>
      </c>
      <c r="Q236" s="249" t="s">
        <v>1038</v>
      </c>
      <c r="R236" s="249" t="s">
        <v>1459</v>
      </c>
      <c r="S236" s="249" t="s">
        <v>1460</v>
      </c>
      <c r="T236" s="249" t="s">
        <v>1038</v>
      </c>
      <c r="U236" s="249" t="s">
        <v>1038</v>
      </c>
      <c r="V236" s="249" t="s">
        <v>41</v>
      </c>
      <c r="W236" s="249">
        <f t="shared" si="3"/>
        <v>5</v>
      </c>
    </row>
    <row r="237" spans="1:23" ht="199.5" x14ac:dyDescent="0.2">
      <c r="A237" s="250" t="s">
        <v>715</v>
      </c>
      <c r="B237" s="249" t="s">
        <v>689</v>
      </c>
      <c r="C237" s="249">
        <v>0</v>
      </c>
      <c r="D237" s="249">
        <v>0</v>
      </c>
      <c r="E237" s="249">
        <v>0</v>
      </c>
      <c r="F237" s="249">
        <v>0</v>
      </c>
      <c r="G237" s="249">
        <v>0</v>
      </c>
      <c r="H237" s="249">
        <v>1</v>
      </c>
      <c r="I237" s="249">
        <v>0</v>
      </c>
      <c r="J237" s="249">
        <v>0</v>
      </c>
      <c r="K237" s="249"/>
      <c r="L237" s="249" t="s">
        <v>148</v>
      </c>
      <c r="M237" s="249" t="s">
        <v>1038</v>
      </c>
      <c r="N237" s="249" t="s">
        <v>1452</v>
      </c>
      <c r="O237" s="249" t="s">
        <v>1038</v>
      </c>
      <c r="P237" s="249" t="s">
        <v>690</v>
      </c>
      <c r="Q237" s="249" t="s">
        <v>691</v>
      </c>
      <c r="R237" s="249" t="s">
        <v>1461</v>
      </c>
      <c r="S237" s="249" t="s">
        <v>1296</v>
      </c>
      <c r="T237" s="249" t="s">
        <v>40</v>
      </c>
      <c r="U237" s="249" t="s">
        <v>1038</v>
      </c>
      <c r="V237" s="249" t="s">
        <v>41</v>
      </c>
      <c r="W237" s="249">
        <f t="shared" si="3"/>
        <v>5</v>
      </c>
    </row>
    <row r="238" spans="1:23" ht="14.25" x14ac:dyDescent="0.2">
      <c r="A238" s="250" t="s">
        <v>919</v>
      </c>
      <c r="B238" s="249" t="s">
        <v>1268</v>
      </c>
      <c r="C238" s="249">
        <v>0</v>
      </c>
      <c r="D238" s="249">
        <v>0</v>
      </c>
      <c r="E238" s="249">
        <v>0</v>
      </c>
      <c r="F238" s="249">
        <v>0</v>
      </c>
      <c r="G238" s="249">
        <v>0</v>
      </c>
      <c r="H238" s="249">
        <v>0</v>
      </c>
      <c r="I238" s="249">
        <v>0</v>
      </c>
      <c r="J238" s="249">
        <v>1</v>
      </c>
      <c r="K238" s="249" t="s">
        <v>22</v>
      </c>
      <c r="L238" s="249" t="s">
        <v>1072</v>
      </c>
      <c r="M238" s="249" t="s">
        <v>1038</v>
      </c>
      <c r="N238" s="249" t="s">
        <v>1038</v>
      </c>
      <c r="O238" s="249" t="s">
        <v>1038</v>
      </c>
      <c r="P238" s="249" t="s">
        <v>1038</v>
      </c>
      <c r="Q238" s="249" t="s">
        <v>1038</v>
      </c>
      <c r="R238" s="249" t="s">
        <v>1038</v>
      </c>
      <c r="S238" s="249" t="s">
        <v>1038</v>
      </c>
      <c r="T238" s="249" t="s">
        <v>1038</v>
      </c>
      <c r="U238" s="249" t="s">
        <v>1038</v>
      </c>
      <c r="V238" s="249" t="s">
        <v>1038</v>
      </c>
      <c r="W238" s="249">
        <f t="shared" si="3"/>
        <v>10</v>
      </c>
    </row>
    <row r="239" spans="1:23" ht="28.5" x14ac:dyDescent="0.2">
      <c r="A239" s="250" t="s">
        <v>920</v>
      </c>
      <c r="B239" s="249" t="s">
        <v>1269</v>
      </c>
      <c r="C239" s="249">
        <v>0</v>
      </c>
      <c r="D239" s="249">
        <v>0</v>
      </c>
      <c r="E239" s="249">
        <v>0</v>
      </c>
      <c r="F239" s="249">
        <v>0</v>
      </c>
      <c r="G239" s="249">
        <v>0</v>
      </c>
      <c r="H239" s="249">
        <v>0</v>
      </c>
      <c r="I239" s="249">
        <v>0</v>
      </c>
      <c r="J239" s="249">
        <v>1</v>
      </c>
      <c r="K239" s="249" t="s">
        <v>22</v>
      </c>
      <c r="L239" s="249" t="s">
        <v>1072</v>
      </c>
      <c r="M239" s="249" t="s">
        <v>1038</v>
      </c>
      <c r="N239" s="249" t="s">
        <v>1038</v>
      </c>
      <c r="O239" s="249" t="s">
        <v>1038</v>
      </c>
      <c r="P239" s="249" t="s">
        <v>1038</v>
      </c>
      <c r="Q239" s="249" t="s">
        <v>1038</v>
      </c>
      <c r="R239" s="249" t="s">
        <v>1543</v>
      </c>
      <c r="S239" s="249" t="s">
        <v>1543</v>
      </c>
      <c r="T239" s="249" t="s">
        <v>1038</v>
      </c>
      <c r="U239" s="249" t="s">
        <v>1038</v>
      </c>
      <c r="V239" s="249" t="s">
        <v>1038</v>
      </c>
      <c r="W239" s="249">
        <f t="shared" si="3"/>
        <v>10</v>
      </c>
    </row>
    <row r="240" spans="1:23" ht="28.5" x14ac:dyDescent="0.2">
      <c r="A240" s="250" t="s">
        <v>921</v>
      </c>
      <c r="B240" s="249" t="s">
        <v>1270</v>
      </c>
      <c r="C240" s="249">
        <v>0</v>
      </c>
      <c r="D240" s="249">
        <v>0</v>
      </c>
      <c r="E240" s="249">
        <v>0</v>
      </c>
      <c r="F240" s="249">
        <v>0</v>
      </c>
      <c r="G240" s="249">
        <v>0</v>
      </c>
      <c r="H240" s="249">
        <v>0</v>
      </c>
      <c r="I240" s="249">
        <v>0</v>
      </c>
      <c r="J240" s="249">
        <v>1</v>
      </c>
      <c r="K240" s="249" t="s">
        <v>22</v>
      </c>
      <c r="L240" s="249" t="s">
        <v>1072</v>
      </c>
      <c r="M240" s="249" t="s">
        <v>1038</v>
      </c>
      <c r="N240" s="249" t="s">
        <v>1038</v>
      </c>
      <c r="O240" s="249" t="s">
        <v>1038</v>
      </c>
      <c r="P240" s="249" t="s">
        <v>1038</v>
      </c>
      <c r="Q240" s="249" t="s">
        <v>1038</v>
      </c>
      <c r="R240" s="249" t="s">
        <v>1038</v>
      </c>
      <c r="S240" s="249" t="s">
        <v>1038</v>
      </c>
      <c r="T240" s="249" t="s">
        <v>1038</v>
      </c>
      <c r="U240" s="249" t="s">
        <v>1038</v>
      </c>
      <c r="V240" s="249" t="s">
        <v>1038</v>
      </c>
      <c r="W240" s="249">
        <f t="shared" si="3"/>
        <v>10</v>
      </c>
    </row>
    <row r="241" spans="1:23" ht="28.5" x14ac:dyDescent="0.2">
      <c r="A241" s="250" t="s">
        <v>922</v>
      </c>
      <c r="B241" s="249" t="s">
        <v>1271</v>
      </c>
      <c r="C241" s="249">
        <v>0</v>
      </c>
      <c r="D241" s="249">
        <v>0</v>
      </c>
      <c r="E241" s="249">
        <v>0</v>
      </c>
      <c r="F241" s="249">
        <v>0</v>
      </c>
      <c r="G241" s="249">
        <v>0</v>
      </c>
      <c r="H241" s="249">
        <v>0</v>
      </c>
      <c r="I241" s="249">
        <v>0</v>
      </c>
      <c r="J241" s="249">
        <v>1</v>
      </c>
      <c r="K241" s="249" t="s">
        <v>22</v>
      </c>
      <c r="L241" s="249" t="s">
        <v>1072</v>
      </c>
      <c r="M241" s="249" t="s">
        <v>1038</v>
      </c>
      <c r="N241" s="249" t="s">
        <v>1038</v>
      </c>
      <c r="O241" s="249" t="s">
        <v>1038</v>
      </c>
      <c r="P241" s="249" t="s">
        <v>1038</v>
      </c>
      <c r="Q241" s="249" t="s">
        <v>1038</v>
      </c>
      <c r="R241" s="249" t="s">
        <v>1038</v>
      </c>
      <c r="S241" s="249" t="s">
        <v>1038</v>
      </c>
      <c r="T241" s="249" t="s">
        <v>1038</v>
      </c>
      <c r="U241" s="249" t="s">
        <v>1038</v>
      </c>
      <c r="V241" s="249" t="s">
        <v>1038</v>
      </c>
      <c r="W241" s="249">
        <f t="shared" si="3"/>
        <v>10</v>
      </c>
    </row>
    <row r="242" spans="1:23" ht="28.5" x14ac:dyDescent="0.2">
      <c r="A242" s="250" t="s">
        <v>923</v>
      </c>
      <c r="B242" s="249" t="s">
        <v>719</v>
      </c>
      <c r="C242" s="249">
        <v>0</v>
      </c>
      <c r="D242" s="249">
        <v>0</v>
      </c>
      <c r="E242" s="249">
        <v>0</v>
      </c>
      <c r="F242" s="249">
        <v>0</v>
      </c>
      <c r="G242" s="249">
        <v>0</v>
      </c>
      <c r="H242" s="249">
        <v>0</v>
      </c>
      <c r="I242" s="249">
        <v>0</v>
      </c>
      <c r="J242" s="249">
        <v>1</v>
      </c>
      <c r="K242" s="249" t="s">
        <v>37</v>
      </c>
      <c r="L242" s="249" t="s">
        <v>9</v>
      </c>
      <c r="M242" s="249" t="s">
        <v>1038</v>
      </c>
      <c r="N242" s="249" t="s">
        <v>1038</v>
      </c>
      <c r="O242" s="249" t="s">
        <v>1038</v>
      </c>
      <c r="P242" s="249" t="s">
        <v>1038</v>
      </c>
      <c r="Q242" s="249" t="s">
        <v>1038</v>
      </c>
      <c r="R242" s="249" t="s">
        <v>1038</v>
      </c>
      <c r="S242" s="249" t="s">
        <v>1038</v>
      </c>
      <c r="T242" s="249" t="s">
        <v>1038</v>
      </c>
      <c r="U242" s="249" t="s">
        <v>1038</v>
      </c>
      <c r="V242" s="249" t="s">
        <v>75</v>
      </c>
      <c r="W242" s="249">
        <f t="shared" si="3"/>
        <v>10</v>
      </c>
    </row>
    <row r="243" spans="1:23" ht="71.25" x14ac:dyDescent="0.2">
      <c r="A243" s="250" t="s">
        <v>720</v>
      </c>
      <c r="B243" s="249" t="s">
        <v>1194</v>
      </c>
      <c r="C243" s="249">
        <v>0</v>
      </c>
      <c r="D243" s="249">
        <v>0</v>
      </c>
      <c r="E243" s="249">
        <v>0</v>
      </c>
      <c r="F243" s="249">
        <v>0</v>
      </c>
      <c r="G243" s="249">
        <v>0</v>
      </c>
      <c r="H243" s="249">
        <v>0</v>
      </c>
      <c r="I243" s="249">
        <v>0</v>
      </c>
      <c r="J243" s="249">
        <v>1</v>
      </c>
      <c r="K243" s="249"/>
      <c r="L243" s="249" t="s">
        <v>9</v>
      </c>
      <c r="M243" s="249" t="s">
        <v>1038</v>
      </c>
      <c r="N243" s="249" t="s">
        <v>1038</v>
      </c>
      <c r="O243" s="249" t="s">
        <v>1038</v>
      </c>
      <c r="P243" s="249" t="s">
        <v>1038</v>
      </c>
      <c r="Q243" s="249" t="s">
        <v>724</v>
      </c>
      <c r="R243" s="249" t="s">
        <v>1543</v>
      </c>
      <c r="S243" s="249" t="s">
        <v>1543</v>
      </c>
      <c r="T243" s="249" t="s">
        <v>149</v>
      </c>
      <c r="U243" s="249" t="s">
        <v>1038</v>
      </c>
      <c r="V243" s="249" t="s">
        <v>46</v>
      </c>
      <c r="W243" s="249">
        <f t="shared" si="3"/>
        <v>20</v>
      </c>
    </row>
    <row r="244" spans="1:23" ht="15.75" customHeight="1" x14ac:dyDescent="0.2">
      <c r="A244" s="250" t="s">
        <v>723</v>
      </c>
      <c r="B244" s="249" t="s">
        <v>1086</v>
      </c>
      <c r="C244" s="249">
        <v>0</v>
      </c>
      <c r="D244" s="249">
        <v>0</v>
      </c>
      <c r="E244" s="249">
        <v>0</v>
      </c>
      <c r="F244" s="249">
        <v>0</v>
      </c>
      <c r="G244" s="249">
        <v>0</v>
      </c>
      <c r="H244" s="249">
        <v>0</v>
      </c>
      <c r="I244" s="249">
        <v>0</v>
      </c>
      <c r="J244" s="249">
        <v>1</v>
      </c>
      <c r="K244" s="249" t="s">
        <v>37</v>
      </c>
      <c r="L244" s="249" t="s">
        <v>9</v>
      </c>
      <c r="M244" s="249" t="s">
        <v>1038</v>
      </c>
      <c r="N244" s="249" t="s">
        <v>1038</v>
      </c>
      <c r="O244" s="249" t="s">
        <v>1272</v>
      </c>
      <c r="P244" s="249" t="s">
        <v>1038</v>
      </c>
      <c r="Q244" s="249" t="s">
        <v>1038</v>
      </c>
      <c r="R244" s="249" t="s">
        <v>1038</v>
      </c>
      <c r="S244" s="249" t="s">
        <v>1038</v>
      </c>
      <c r="T244" s="249" t="s">
        <v>1038</v>
      </c>
      <c r="U244" s="249" t="s">
        <v>1038</v>
      </c>
      <c r="V244" s="249" t="s">
        <v>46</v>
      </c>
      <c r="W244" s="249">
        <f t="shared" si="3"/>
        <v>20</v>
      </c>
    </row>
    <row r="245" spans="1:23" ht="57" x14ac:dyDescent="0.2">
      <c r="A245" s="250" t="s">
        <v>725</v>
      </c>
      <c r="B245" s="249" t="s">
        <v>726</v>
      </c>
      <c r="C245" s="249">
        <v>0</v>
      </c>
      <c r="D245" s="249">
        <v>0</v>
      </c>
      <c r="E245" s="249">
        <v>0</v>
      </c>
      <c r="F245" s="249">
        <v>0</v>
      </c>
      <c r="G245" s="249">
        <v>0</v>
      </c>
      <c r="H245" s="249">
        <v>0</v>
      </c>
      <c r="I245" s="249">
        <v>0</v>
      </c>
      <c r="J245" s="249">
        <v>1</v>
      </c>
      <c r="K245" s="249"/>
      <c r="L245" s="249" t="s">
        <v>9</v>
      </c>
      <c r="M245" s="249" t="s">
        <v>1038</v>
      </c>
      <c r="N245" s="249" t="s">
        <v>1038</v>
      </c>
      <c r="O245" s="249" t="s">
        <v>1038</v>
      </c>
      <c r="P245" s="249" t="s">
        <v>1038</v>
      </c>
      <c r="Q245" s="249" t="s">
        <v>727</v>
      </c>
      <c r="R245" s="249" t="s">
        <v>1038</v>
      </c>
      <c r="S245" s="249" t="s">
        <v>1038</v>
      </c>
      <c r="T245" s="249" t="s">
        <v>149</v>
      </c>
      <c r="U245" s="249" t="s">
        <v>1038</v>
      </c>
      <c r="V245" s="249" t="s">
        <v>41</v>
      </c>
      <c r="W245" s="249">
        <f t="shared" si="3"/>
        <v>5</v>
      </c>
    </row>
    <row r="246" spans="1:23" ht="57" x14ac:dyDescent="0.2">
      <c r="A246" s="250" t="s">
        <v>728</v>
      </c>
      <c r="B246" s="249" t="s">
        <v>721</v>
      </c>
      <c r="C246" s="249">
        <v>0</v>
      </c>
      <c r="D246" s="249">
        <v>0</v>
      </c>
      <c r="E246" s="249">
        <v>0</v>
      </c>
      <c r="F246" s="249">
        <v>0</v>
      </c>
      <c r="G246" s="249">
        <v>0</v>
      </c>
      <c r="H246" s="249">
        <v>0</v>
      </c>
      <c r="I246" s="249">
        <v>0</v>
      </c>
      <c r="J246" s="249">
        <v>1</v>
      </c>
      <c r="K246" s="249"/>
      <c r="L246" s="249" t="s">
        <v>9</v>
      </c>
      <c r="M246" s="249" t="s">
        <v>1038</v>
      </c>
      <c r="N246" s="249" t="s">
        <v>1038</v>
      </c>
      <c r="O246" s="249" t="s">
        <v>722</v>
      </c>
      <c r="P246" s="249" t="s">
        <v>1038</v>
      </c>
      <c r="Q246" s="249" t="s">
        <v>1038</v>
      </c>
      <c r="R246" s="249" t="s">
        <v>1038</v>
      </c>
      <c r="S246" s="249" t="s">
        <v>1038</v>
      </c>
      <c r="T246" s="249" t="s">
        <v>40</v>
      </c>
      <c r="U246" s="249" t="s">
        <v>1038</v>
      </c>
      <c r="V246" s="249" t="s">
        <v>41</v>
      </c>
      <c r="W246" s="249">
        <f t="shared" si="3"/>
        <v>5</v>
      </c>
    </row>
    <row r="247" spans="1:23" ht="114" x14ac:dyDescent="0.2">
      <c r="A247" s="250" t="s">
        <v>729</v>
      </c>
      <c r="B247" s="249" t="s">
        <v>1087</v>
      </c>
      <c r="C247" s="249">
        <v>0</v>
      </c>
      <c r="D247" s="249">
        <v>0</v>
      </c>
      <c r="E247" s="249">
        <v>0</v>
      </c>
      <c r="F247" s="249">
        <v>0</v>
      </c>
      <c r="G247" s="249">
        <v>0</v>
      </c>
      <c r="H247" s="249">
        <v>0</v>
      </c>
      <c r="I247" s="249">
        <v>0</v>
      </c>
      <c r="J247" s="249">
        <v>1</v>
      </c>
      <c r="K247" s="249" t="s">
        <v>37</v>
      </c>
      <c r="L247" s="249" t="s">
        <v>1072</v>
      </c>
      <c r="M247" s="249" t="s">
        <v>1038</v>
      </c>
      <c r="N247" s="249" t="s">
        <v>1038</v>
      </c>
      <c r="O247" s="249" t="s">
        <v>1526</v>
      </c>
      <c r="P247" s="249" t="s">
        <v>1038</v>
      </c>
      <c r="Q247" s="249" t="s">
        <v>1038</v>
      </c>
      <c r="R247" s="249" t="s">
        <v>1543</v>
      </c>
      <c r="S247" s="249" t="s">
        <v>1543</v>
      </c>
      <c r="T247" s="249" t="s">
        <v>40</v>
      </c>
      <c r="U247" s="249" t="s">
        <v>1038</v>
      </c>
      <c r="V247" s="249" t="s">
        <v>1038</v>
      </c>
      <c r="W247" s="249">
        <f t="shared" si="3"/>
        <v>10</v>
      </c>
    </row>
    <row r="248" spans="1:23" ht="85.5" x14ac:dyDescent="0.2">
      <c r="A248" s="250" t="s">
        <v>730</v>
      </c>
      <c r="B248" s="249" t="s">
        <v>1036</v>
      </c>
      <c r="C248" s="249">
        <v>0</v>
      </c>
      <c r="D248" s="249">
        <v>0</v>
      </c>
      <c r="E248" s="249">
        <v>0</v>
      </c>
      <c r="F248" s="249">
        <v>0</v>
      </c>
      <c r="G248" s="249">
        <v>0</v>
      </c>
      <c r="H248" s="249">
        <v>0</v>
      </c>
      <c r="I248" s="249">
        <v>0</v>
      </c>
      <c r="J248" s="249">
        <v>1</v>
      </c>
      <c r="K248" s="249" t="s">
        <v>37</v>
      </c>
      <c r="L248" s="249" t="s">
        <v>1072</v>
      </c>
      <c r="M248" s="249" t="s">
        <v>1038</v>
      </c>
      <c r="N248" s="249" t="s">
        <v>1038</v>
      </c>
      <c r="O248" s="249" t="s">
        <v>1038</v>
      </c>
      <c r="P248" s="249" t="s">
        <v>731</v>
      </c>
      <c r="Q248" s="249" t="s">
        <v>79</v>
      </c>
      <c r="R248" s="249" t="s">
        <v>1038</v>
      </c>
      <c r="S248" s="249" t="s">
        <v>1038</v>
      </c>
      <c r="T248" s="249" t="s">
        <v>40</v>
      </c>
      <c r="U248" s="249" t="s">
        <v>1038</v>
      </c>
      <c r="V248" s="249"/>
      <c r="W248" s="249">
        <f t="shared" si="3"/>
        <v>10</v>
      </c>
    </row>
    <row r="249" spans="1:23" ht="42.75" x14ac:dyDescent="0.2">
      <c r="A249" s="250" t="s">
        <v>732</v>
      </c>
      <c r="B249" s="249" t="s">
        <v>733</v>
      </c>
      <c r="C249" s="249">
        <v>0</v>
      </c>
      <c r="D249" s="249">
        <v>0</v>
      </c>
      <c r="E249" s="249">
        <v>0</v>
      </c>
      <c r="F249" s="249">
        <v>0</v>
      </c>
      <c r="G249" s="249">
        <v>0</v>
      </c>
      <c r="H249" s="249">
        <v>0</v>
      </c>
      <c r="I249" s="249">
        <v>0</v>
      </c>
      <c r="J249" s="249">
        <v>1</v>
      </c>
      <c r="K249" s="249"/>
      <c r="L249" s="249" t="s">
        <v>9</v>
      </c>
      <c r="M249" s="249" t="s">
        <v>1038</v>
      </c>
      <c r="N249" s="249" t="s">
        <v>1038</v>
      </c>
      <c r="O249" s="249" t="s">
        <v>1038</v>
      </c>
      <c r="P249" s="249" t="s">
        <v>1038</v>
      </c>
      <c r="Q249" s="249" t="s">
        <v>1038</v>
      </c>
      <c r="R249" s="249" t="s">
        <v>1038</v>
      </c>
      <c r="S249" s="249" t="s">
        <v>1038</v>
      </c>
      <c r="T249" s="249" t="s">
        <v>40</v>
      </c>
      <c r="U249" s="249" t="s">
        <v>1038</v>
      </c>
      <c r="V249" s="249" t="s">
        <v>75</v>
      </c>
      <c r="W249" s="249">
        <f t="shared" si="3"/>
        <v>10</v>
      </c>
    </row>
    <row r="250" spans="1:23" ht="42.75" x14ac:dyDescent="0.2">
      <c r="A250" s="250" t="s">
        <v>734</v>
      </c>
      <c r="B250" s="249" t="s">
        <v>1527</v>
      </c>
      <c r="C250" s="249">
        <v>0</v>
      </c>
      <c r="D250" s="249">
        <v>0</v>
      </c>
      <c r="E250" s="249">
        <v>0</v>
      </c>
      <c r="F250" s="249">
        <v>0</v>
      </c>
      <c r="G250" s="249">
        <v>0</v>
      </c>
      <c r="H250" s="249">
        <v>0</v>
      </c>
      <c r="I250" s="249">
        <v>0</v>
      </c>
      <c r="J250" s="249">
        <v>1</v>
      </c>
      <c r="K250" s="249"/>
      <c r="L250" s="249" t="s">
        <v>9</v>
      </c>
      <c r="M250" s="249" t="s">
        <v>1038</v>
      </c>
      <c r="N250" s="249" t="s">
        <v>1038</v>
      </c>
      <c r="O250" s="249" t="s">
        <v>1038</v>
      </c>
      <c r="P250" s="249" t="s">
        <v>1038</v>
      </c>
      <c r="Q250" s="249" t="s">
        <v>1038</v>
      </c>
      <c r="R250" s="249" t="s">
        <v>1543</v>
      </c>
      <c r="S250" s="249" t="s">
        <v>1543</v>
      </c>
      <c r="T250" s="249" t="s">
        <v>40</v>
      </c>
      <c r="U250" s="249" t="s">
        <v>1038</v>
      </c>
      <c r="V250" s="249" t="s">
        <v>46</v>
      </c>
      <c r="W250" s="249">
        <f t="shared" si="3"/>
        <v>20</v>
      </c>
    </row>
    <row r="251" spans="1:23" ht="85.5" x14ac:dyDescent="0.2">
      <c r="A251" s="250" t="s">
        <v>738</v>
      </c>
      <c r="B251" s="249" t="s">
        <v>735</v>
      </c>
      <c r="C251" s="249">
        <v>0</v>
      </c>
      <c r="D251" s="249">
        <v>0</v>
      </c>
      <c r="E251" s="249">
        <v>0</v>
      </c>
      <c r="F251" s="249">
        <v>0</v>
      </c>
      <c r="G251" s="249">
        <v>0</v>
      </c>
      <c r="H251" s="249">
        <v>0</v>
      </c>
      <c r="I251" s="249">
        <v>0</v>
      </c>
      <c r="J251" s="249">
        <v>1</v>
      </c>
      <c r="K251" s="249"/>
      <c r="L251" s="249" t="s">
        <v>9</v>
      </c>
      <c r="M251" s="249" t="s">
        <v>1038</v>
      </c>
      <c r="N251" s="249" t="s">
        <v>1038</v>
      </c>
      <c r="O251" s="249" t="s">
        <v>1038</v>
      </c>
      <c r="P251" s="249" t="s">
        <v>736</v>
      </c>
      <c r="Q251" s="249" t="s">
        <v>737</v>
      </c>
      <c r="R251" s="249" t="s">
        <v>1038</v>
      </c>
      <c r="S251" s="249" t="s">
        <v>1038</v>
      </c>
      <c r="T251" s="249" t="s">
        <v>40</v>
      </c>
      <c r="U251" s="249" t="s">
        <v>1038</v>
      </c>
      <c r="V251" s="249" t="s">
        <v>41</v>
      </c>
      <c r="W251" s="249">
        <f t="shared" si="3"/>
        <v>5</v>
      </c>
    </row>
    <row r="252" spans="1:23" ht="42.75" x14ac:dyDescent="0.2">
      <c r="A252" s="250" t="s">
        <v>739</v>
      </c>
      <c r="B252" s="249" t="s">
        <v>740</v>
      </c>
      <c r="C252" s="249">
        <v>0</v>
      </c>
      <c r="D252" s="249">
        <v>0</v>
      </c>
      <c r="E252" s="249">
        <v>0</v>
      </c>
      <c r="F252" s="249">
        <v>0</v>
      </c>
      <c r="G252" s="249">
        <v>0</v>
      </c>
      <c r="H252" s="249">
        <v>0</v>
      </c>
      <c r="I252" s="249">
        <v>0</v>
      </c>
      <c r="J252" s="249">
        <v>1</v>
      </c>
      <c r="K252" s="249" t="s">
        <v>37</v>
      </c>
      <c r="L252" s="249" t="s">
        <v>1072</v>
      </c>
      <c r="M252" s="249" t="s">
        <v>1038</v>
      </c>
      <c r="N252" s="249" t="s">
        <v>1038</v>
      </c>
      <c r="O252" s="249" t="s">
        <v>1038</v>
      </c>
      <c r="P252" s="249" t="s">
        <v>447</v>
      </c>
      <c r="Q252" s="249" t="s">
        <v>741</v>
      </c>
      <c r="R252" s="249" t="s">
        <v>1543</v>
      </c>
      <c r="S252" s="249" t="s">
        <v>1543</v>
      </c>
      <c r="T252" s="249"/>
      <c r="U252" s="249" t="s">
        <v>1038</v>
      </c>
      <c r="V252" s="249"/>
      <c r="W252" s="249">
        <f t="shared" si="3"/>
        <v>10</v>
      </c>
    </row>
    <row r="253" spans="1:23" ht="42.75" x14ac:dyDescent="0.2">
      <c r="A253" s="250" t="s">
        <v>742</v>
      </c>
      <c r="B253" s="249" t="s">
        <v>743</v>
      </c>
      <c r="C253" s="249">
        <v>0</v>
      </c>
      <c r="D253" s="249">
        <v>0</v>
      </c>
      <c r="E253" s="249">
        <v>0</v>
      </c>
      <c r="F253" s="249">
        <v>0</v>
      </c>
      <c r="G253" s="249">
        <v>0</v>
      </c>
      <c r="H253" s="249">
        <v>0</v>
      </c>
      <c r="I253" s="249">
        <v>0</v>
      </c>
      <c r="J253" s="249">
        <v>1</v>
      </c>
      <c r="K253" s="249"/>
      <c r="L253" s="249" t="s">
        <v>9</v>
      </c>
      <c r="M253" s="249" t="s">
        <v>1038</v>
      </c>
      <c r="N253" s="249" t="s">
        <v>1038</v>
      </c>
      <c r="O253" s="249" t="s">
        <v>1038</v>
      </c>
      <c r="P253" s="249" t="s">
        <v>1038</v>
      </c>
      <c r="Q253" s="249" t="s">
        <v>1038</v>
      </c>
      <c r="R253" s="249" t="s">
        <v>1038</v>
      </c>
      <c r="S253" s="249" t="s">
        <v>1038</v>
      </c>
      <c r="T253" s="249" t="s">
        <v>40</v>
      </c>
      <c r="U253" s="249" t="s">
        <v>1038</v>
      </c>
      <c r="V253" s="249" t="s">
        <v>41</v>
      </c>
      <c r="W253" s="249">
        <f t="shared" si="3"/>
        <v>5</v>
      </c>
    </row>
    <row r="254" spans="1:23" ht="42.75" x14ac:dyDescent="0.2">
      <c r="A254" s="250" t="s">
        <v>744</v>
      </c>
      <c r="B254" s="249" t="s">
        <v>1571</v>
      </c>
      <c r="C254" s="249">
        <v>0</v>
      </c>
      <c r="D254" s="249">
        <v>0</v>
      </c>
      <c r="E254" s="249">
        <v>0</v>
      </c>
      <c r="F254" s="249">
        <v>0</v>
      </c>
      <c r="G254" s="249">
        <v>0</v>
      </c>
      <c r="H254" s="249">
        <v>0</v>
      </c>
      <c r="I254" s="249">
        <v>0</v>
      </c>
      <c r="J254" s="249">
        <v>1</v>
      </c>
      <c r="K254" s="249" t="s">
        <v>37</v>
      </c>
      <c r="L254" s="249" t="s">
        <v>9</v>
      </c>
      <c r="M254" s="249" t="s">
        <v>1038</v>
      </c>
      <c r="N254" s="249" t="s">
        <v>1038</v>
      </c>
      <c r="O254" s="249" t="s">
        <v>1038</v>
      </c>
      <c r="P254" s="249" t="s">
        <v>1038</v>
      </c>
      <c r="Q254" s="249" t="s">
        <v>750</v>
      </c>
      <c r="R254" s="249" t="s">
        <v>1543</v>
      </c>
      <c r="S254" s="249" t="s">
        <v>1543</v>
      </c>
      <c r="T254" s="249" t="s">
        <v>1038</v>
      </c>
      <c r="U254" s="249" t="s">
        <v>1038</v>
      </c>
      <c r="V254" s="249" t="s">
        <v>46</v>
      </c>
      <c r="W254" s="249">
        <f t="shared" si="3"/>
        <v>20</v>
      </c>
    </row>
    <row r="255" spans="1:23" ht="42.75" x14ac:dyDescent="0.2">
      <c r="A255" s="250" t="s">
        <v>746</v>
      </c>
      <c r="B255" s="249" t="s">
        <v>1572</v>
      </c>
      <c r="C255" s="249">
        <v>0</v>
      </c>
      <c r="D255" s="249">
        <v>0</v>
      </c>
      <c r="E255" s="249">
        <v>0</v>
      </c>
      <c r="F255" s="249">
        <v>0</v>
      </c>
      <c r="G255" s="249">
        <v>0</v>
      </c>
      <c r="H255" s="249">
        <v>0</v>
      </c>
      <c r="I255" s="249">
        <v>0</v>
      </c>
      <c r="J255" s="249">
        <v>1</v>
      </c>
      <c r="K255" s="249" t="s">
        <v>37</v>
      </c>
      <c r="L255" s="249" t="s">
        <v>9</v>
      </c>
      <c r="M255" s="249" t="s">
        <v>1038</v>
      </c>
      <c r="N255" s="249" t="s">
        <v>1038</v>
      </c>
      <c r="O255" s="249" t="s">
        <v>1038</v>
      </c>
      <c r="P255" s="249" t="s">
        <v>1038</v>
      </c>
      <c r="Q255" s="249" t="s">
        <v>752</v>
      </c>
      <c r="R255" s="249" t="s">
        <v>1038</v>
      </c>
      <c r="S255" s="249" t="s">
        <v>1038</v>
      </c>
      <c r="T255" s="249" t="s">
        <v>1038</v>
      </c>
      <c r="U255" s="249" t="s">
        <v>1038</v>
      </c>
      <c r="V255" s="249" t="s">
        <v>46</v>
      </c>
      <c r="W255" s="249">
        <f t="shared" si="3"/>
        <v>20</v>
      </c>
    </row>
    <row r="256" spans="1:23" ht="71.25" x14ac:dyDescent="0.2">
      <c r="A256" s="250" t="s">
        <v>749</v>
      </c>
      <c r="B256" s="249" t="s">
        <v>1088</v>
      </c>
      <c r="C256" s="249">
        <v>0</v>
      </c>
      <c r="D256" s="249">
        <v>0</v>
      </c>
      <c r="E256" s="249">
        <v>0</v>
      </c>
      <c r="F256" s="249">
        <v>0</v>
      </c>
      <c r="G256" s="249">
        <v>0</v>
      </c>
      <c r="H256" s="249">
        <v>0</v>
      </c>
      <c r="I256" s="249">
        <v>0</v>
      </c>
      <c r="J256" s="249">
        <v>1</v>
      </c>
      <c r="K256" s="249" t="s">
        <v>37</v>
      </c>
      <c r="L256" s="249" t="s">
        <v>9</v>
      </c>
      <c r="M256" s="249" t="s">
        <v>1038</v>
      </c>
      <c r="N256" s="249" t="s">
        <v>1038</v>
      </c>
      <c r="O256" s="249" t="s">
        <v>1038</v>
      </c>
      <c r="P256" s="249" t="s">
        <v>1038</v>
      </c>
      <c r="Q256" s="249" t="s">
        <v>1195</v>
      </c>
      <c r="R256" s="249" t="s">
        <v>1038</v>
      </c>
      <c r="S256" s="249" t="s">
        <v>1038</v>
      </c>
      <c r="T256" s="249" t="s">
        <v>1038</v>
      </c>
      <c r="U256" s="249" t="s">
        <v>1038</v>
      </c>
      <c r="V256" s="249" t="s">
        <v>46</v>
      </c>
      <c r="W256" s="249">
        <f t="shared" ref="W256:W318" si="4">IF($V256="Critical Importance",20,IF($V256="Minor Importance",5,10))</f>
        <v>20</v>
      </c>
    </row>
    <row r="257" spans="1:23" ht="57" x14ac:dyDescent="0.2">
      <c r="A257" s="250" t="s">
        <v>751</v>
      </c>
      <c r="B257" s="249" t="s">
        <v>1196</v>
      </c>
      <c r="C257" s="249">
        <v>0</v>
      </c>
      <c r="D257" s="249">
        <v>0</v>
      </c>
      <c r="E257" s="249">
        <v>0</v>
      </c>
      <c r="F257" s="249">
        <v>0</v>
      </c>
      <c r="G257" s="249">
        <v>0</v>
      </c>
      <c r="H257" s="249">
        <v>0</v>
      </c>
      <c r="I257" s="249">
        <v>0</v>
      </c>
      <c r="J257" s="249">
        <v>1</v>
      </c>
      <c r="K257" s="249"/>
      <c r="L257" s="249" t="s">
        <v>9</v>
      </c>
      <c r="M257" s="249" t="s">
        <v>1038</v>
      </c>
      <c r="N257" s="249" t="s">
        <v>1038</v>
      </c>
      <c r="O257" s="249" t="s">
        <v>1038</v>
      </c>
      <c r="P257" s="249" t="s">
        <v>1038</v>
      </c>
      <c r="Q257" s="249" t="s">
        <v>745</v>
      </c>
      <c r="R257" s="249" t="s">
        <v>1038</v>
      </c>
      <c r="S257" s="249" t="s">
        <v>1038</v>
      </c>
      <c r="T257" s="249" t="s">
        <v>149</v>
      </c>
      <c r="U257" s="249" t="s">
        <v>1038</v>
      </c>
      <c r="V257" s="249" t="s">
        <v>41</v>
      </c>
      <c r="W257" s="249">
        <f t="shared" si="4"/>
        <v>5</v>
      </c>
    </row>
    <row r="258" spans="1:23" ht="28.5" x14ac:dyDescent="0.2">
      <c r="A258" s="250" t="s">
        <v>753</v>
      </c>
      <c r="B258" s="249" t="s">
        <v>1035</v>
      </c>
      <c r="C258" s="249">
        <v>0</v>
      </c>
      <c r="D258" s="249">
        <v>0</v>
      </c>
      <c r="E258" s="249">
        <v>0</v>
      </c>
      <c r="F258" s="249">
        <v>0</v>
      </c>
      <c r="G258" s="249">
        <v>0</v>
      </c>
      <c r="H258" s="249">
        <v>0</v>
      </c>
      <c r="I258" s="249">
        <v>0</v>
      </c>
      <c r="J258" s="249">
        <v>1</v>
      </c>
      <c r="K258" s="249"/>
      <c r="L258" s="249" t="s">
        <v>9</v>
      </c>
      <c r="M258" s="249" t="s">
        <v>1038</v>
      </c>
      <c r="N258" s="249" t="s">
        <v>1038</v>
      </c>
      <c r="O258" s="249" t="s">
        <v>1038</v>
      </c>
      <c r="P258" s="249" t="s">
        <v>1038</v>
      </c>
      <c r="Q258" s="249" t="s">
        <v>1038</v>
      </c>
      <c r="R258" s="249" t="s">
        <v>1038</v>
      </c>
      <c r="S258" s="249" t="s">
        <v>1038</v>
      </c>
      <c r="T258" s="249" t="s">
        <v>149</v>
      </c>
      <c r="U258" s="249" t="s">
        <v>1038</v>
      </c>
      <c r="V258" s="249" t="s">
        <v>41</v>
      </c>
      <c r="W258" s="249">
        <f t="shared" si="4"/>
        <v>5</v>
      </c>
    </row>
    <row r="259" spans="1:23" ht="42.75" x14ac:dyDescent="0.2">
      <c r="A259" s="250" t="s">
        <v>754</v>
      </c>
      <c r="B259" s="249" t="s">
        <v>1197</v>
      </c>
      <c r="C259" s="249">
        <v>0</v>
      </c>
      <c r="D259" s="249">
        <v>0</v>
      </c>
      <c r="E259" s="249">
        <v>0</v>
      </c>
      <c r="F259" s="249">
        <v>0</v>
      </c>
      <c r="G259" s="249">
        <v>0</v>
      </c>
      <c r="H259" s="249">
        <v>0</v>
      </c>
      <c r="I259" s="249">
        <v>0</v>
      </c>
      <c r="J259" s="249">
        <v>1</v>
      </c>
      <c r="K259" s="249"/>
      <c r="L259" s="249" t="s">
        <v>9</v>
      </c>
      <c r="M259" s="249" t="s">
        <v>1038</v>
      </c>
      <c r="N259" s="249" t="s">
        <v>1038</v>
      </c>
      <c r="O259" s="249" t="s">
        <v>1038</v>
      </c>
      <c r="P259" s="249" t="s">
        <v>1038</v>
      </c>
      <c r="Q259" s="249" t="s">
        <v>756</v>
      </c>
      <c r="R259" s="249" t="s">
        <v>1038</v>
      </c>
      <c r="S259" s="249" t="s">
        <v>1038</v>
      </c>
      <c r="T259" s="249" t="s">
        <v>149</v>
      </c>
      <c r="U259" s="249" t="s">
        <v>1038</v>
      </c>
      <c r="V259" s="249" t="s">
        <v>41</v>
      </c>
      <c r="W259" s="249">
        <f t="shared" si="4"/>
        <v>5</v>
      </c>
    </row>
    <row r="260" spans="1:23" ht="42.75" x14ac:dyDescent="0.2">
      <c r="A260" s="250" t="s">
        <v>755</v>
      </c>
      <c r="B260" s="249" t="s">
        <v>1198</v>
      </c>
      <c r="C260" s="249">
        <v>0</v>
      </c>
      <c r="D260" s="249">
        <v>0</v>
      </c>
      <c r="E260" s="249">
        <v>0</v>
      </c>
      <c r="F260" s="249">
        <v>0</v>
      </c>
      <c r="G260" s="249">
        <v>0</v>
      </c>
      <c r="H260" s="249">
        <v>0</v>
      </c>
      <c r="I260" s="249">
        <v>0</v>
      </c>
      <c r="J260" s="249">
        <v>1</v>
      </c>
      <c r="K260" s="249"/>
      <c r="L260" s="249" t="s">
        <v>9</v>
      </c>
      <c r="M260" s="249" t="s">
        <v>1038</v>
      </c>
      <c r="N260" s="249" t="s">
        <v>1038</v>
      </c>
      <c r="O260" s="249" t="s">
        <v>1038</v>
      </c>
      <c r="P260" s="249" t="s">
        <v>1038</v>
      </c>
      <c r="Q260" s="249" t="s">
        <v>1199</v>
      </c>
      <c r="R260" s="249" t="s">
        <v>1038</v>
      </c>
      <c r="S260" s="249" t="s">
        <v>1038</v>
      </c>
      <c r="T260" s="249" t="s">
        <v>149</v>
      </c>
      <c r="U260" s="249" t="s">
        <v>1038</v>
      </c>
      <c r="V260" s="249" t="s">
        <v>41</v>
      </c>
      <c r="W260" s="249">
        <f t="shared" si="4"/>
        <v>5</v>
      </c>
    </row>
    <row r="261" spans="1:23" ht="57" x14ac:dyDescent="0.2">
      <c r="A261" s="250" t="s">
        <v>757</v>
      </c>
      <c r="B261" s="249" t="s">
        <v>747</v>
      </c>
      <c r="C261" s="249">
        <v>0</v>
      </c>
      <c r="D261" s="249">
        <v>0</v>
      </c>
      <c r="E261" s="249">
        <v>0</v>
      </c>
      <c r="F261" s="249">
        <v>0</v>
      </c>
      <c r="G261" s="249">
        <v>0</v>
      </c>
      <c r="H261" s="249">
        <v>0</v>
      </c>
      <c r="I261" s="249">
        <v>0</v>
      </c>
      <c r="J261" s="249">
        <v>1</v>
      </c>
      <c r="K261" s="249" t="s">
        <v>37</v>
      </c>
      <c r="L261" s="249" t="s">
        <v>1072</v>
      </c>
      <c r="M261" s="249" t="s">
        <v>1038</v>
      </c>
      <c r="N261" s="249" t="s">
        <v>1038</v>
      </c>
      <c r="O261" s="249" t="s">
        <v>748</v>
      </c>
      <c r="P261" s="249" t="s">
        <v>1038</v>
      </c>
      <c r="Q261" s="249" t="s">
        <v>1038</v>
      </c>
      <c r="R261" s="249" t="s">
        <v>1038</v>
      </c>
      <c r="S261" s="249" t="s">
        <v>1038</v>
      </c>
      <c r="T261" s="249"/>
      <c r="U261" s="249" t="s">
        <v>1038</v>
      </c>
      <c r="V261" s="249" t="s">
        <v>41</v>
      </c>
      <c r="W261" s="249">
        <f t="shared" si="4"/>
        <v>5</v>
      </c>
    </row>
    <row r="262" spans="1:23" ht="57" x14ac:dyDescent="0.2">
      <c r="A262" s="250" t="s">
        <v>758</v>
      </c>
      <c r="B262" s="249" t="s">
        <v>759</v>
      </c>
      <c r="C262" s="249">
        <v>0</v>
      </c>
      <c r="D262" s="249">
        <v>0</v>
      </c>
      <c r="E262" s="249">
        <v>0</v>
      </c>
      <c r="F262" s="249">
        <v>0</v>
      </c>
      <c r="G262" s="249">
        <v>0</v>
      </c>
      <c r="H262" s="249">
        <v>0</v>
      </c>
      <c r="I262" s="249">
        <v>0</v>
      </c>
      <c r="J262" s="249">
        <v>1</v>
      </c>
      <c r="K262" s="249"/>
      <c r="L262" s="249" t="s">
        <v>9</v>
      </c>
      <c r="M262" s="249" t="s">
        <v>1038</v>
      </c>
      <c r="N262" s="249" t="s">
        <v>1038</v>
      </c>
      <c r="O262" s="249" t="s">
        <v>1038</v>
      </c>
      <c r="P262" s="249" t="s">
        <v>760</v>
      </c>
      <c r="Q262" s="249" t="s">
        <v>761</v>
      </c>
      <c r="R262" s="249" t="s">
        <v>1543</v>
      </c>
      <c r="S262" s="249" t="s">
        <v>1543</v>
      </c>
      <c r="T262" s="249" t="s">
        <v>40</v>
      </c>
      <c r="U262" s="249" t="s">
        <v>1038</v>
      </c>
      <c r="V262" s="249" t="s">
        <v>41</v>
      </c>
      <c r="W262" s="249">
        <f t="shared" si="4"/>
        <v>5</v>
      </c>
    </row>
    <row r="263" spans="1:23" ht="42.75" x14ac:dyDescent="0.2">
      <c r="A263" s="250" t="s">
        <v>762</v>
      </c>
      <c r="B263" s="249" t="s">
        <v>1200</v>
      </c>
      <c r="C263" s="249">
        <v>0</v>
      </c>
      <c r="D263" s="249">
        <v>0</v>
      </c>
      <c r="E263" s="249">
        <v>0</v>
      </c>
      <c r="F263" s="249">
        <v>0</v>
      </c>
      <c r="G263" s="249">
        <v>0</v>
      </c>
      <c r="H263" s="249">
        <v>0</v>
      </c>
      <c r="I263" s="249">
        <v>0</v>
      </c>
      <c r="J263" s="249">
        <v>1</v>
      </c>
      <c r="K263" s="249"/>
      <c r="L263" s="249" t="s">
        <v>9</v>
      </c>
      <c r="M263" s="249" t="s">
        <v>1038</v>
      </c>
      <c r="N263" s="249" t="s">
        <v>1038</v>
      </c>
      <c r="O263" s="249" t="s">
        <v>1038</v>
      </c>
      <c r="P263" s="249" t="s">
        <v>763</v>
      </c>
      <c r="Q263" s="249" t="s">
        <v>764</v>
      </c>
      <c r="R263" s="249" t="s">
        <v>1038</v>
      </c>
      <c r="S263" s="249" t="s">
        <v>1038</v>
      </c>
      <c r="T263" s="249" t="s">
        <v>40</v>
      </c>
      <c r="U263" s="249" t="s">
        <v>1038</v>
      </c>
      <c r="V263" s="249" t="s">
        <v>41</v>
      </c>
      <c r="W263" s="249">
        <f t="shared" si="4"/>
        <v>5</v>
      </c>
    </row>
    <row r="264" spans="1:23" ht="28.5" x14ac:dyDescent="0.2">
      <c r="A264" s="250" t="s">
        <v>765</v>
      </c>
      <c r="B264" s="249" t="s">
        <v>533</v>
      </c>
      <c r="C264" s="249">
        <v>0</v>
      </c>
      <c r="D264" s="249">
        <v>0</v>
      </c>
      <c r="E264" s="249">
        <v>0</v>
      </c>
      <c r="F264" s="249">
        <v>0</v>
      </c>
      <c r="G264" s="249">
        <v>0</v>
      </c>
      <c r="H264" s="249">
        <v>0</v>
      </c>
      <c r="I264" s="249">
        <v>0</v>
      </c>
      <c r="J264" s="249">
        <v>1</v>
      </c>
      <c r="K264" s="249"/>
      <c r="L264" s="249" t="s">
        <v>9</v>
      </c>
      <c r="M264" s="249" t="s">
        <v>1038</v>
      </c>
      <c r="N264" s="249" t="s">
        <v>1038</v>
      </c>
      <c r="O264" s="249" t="s">
        <v>1038</v>
      </c>
      <c r="P264" s="249" t="s">
        <v>766</v>
      </c>
      <c r="Q264" s="249" t="s">
        <v>767</v>
      </c>
      <c r="R264" s="249" t="s">
        <v>1038</v>
      </c>
      <c r="S264" s="249" t="s">
        <v>1038</v>
      </c>
      <c r="T264" s="249" t="s">
        <v>40</v>
      </c>
      <c r="U264" s="249" t="s">
        <v>1038</v>
      </c>
      <c r="V264" s="249" t="s">
        <v>75</v>
      </c>
      <c r="W264" s="249">
        <f t="shared" si="4"/>
        <v>10</v>
      </c>
    </row>
    <row r="265" spans="1:23" ht="28.5" x14ac:dyDescent="0.2">
      <c r="A265" s="250" t="s">
        <v>768</v>
      </c>
      <c r="B265" s="249" t="s">
        <v>769</v>
      </c>
      <c r="C265" s="249">
        <v>0</v>
      </c>
      <c r="D265" s="249">
        <v>0</v>
      </c>
      <c r="E265" s="249">
        <v>0</v>
      </c>
      <c r="F265" s="249">
        <v>0</v>
      </c>
      <c r="G265" s="249">
        <v>0</v>
      </c>
      <c r="H265" s="249">
        <v>0</v>
      </c>
      <c r="I265" s="249">
        <v>0</v>
      </c>
      <c r="J265" s="249">
        <v>1</v>
      </c>
      <c r="K265" s="249"/>
      <c r="L265" s="249" t="s">
        <v>9</v>
      </c>
      <c r="M265" s="249" t="s">
        <v>1038</v>
      </c>
      <c r="N265" s="249" t="s">
        <v>1038</v>
      </c>
      <c r="O265" s="249" t="s">
        <v>1038</v>
      </c>
      <c r="P265" s="249" t="s">
        <v>766</v>
      </c>
      <c r="Q265" s="249" t="s">
        <v>1038</v>
      </c>
      <c r="R265" s="249" t="s">
        <v>1038</v>
      </c>
      <c r="S265" s="249" t="s">
        <v>1038</v>
      </c>
      <c r="T265" s="249" t="s">
        <v>40</v>
      </c>
      <c r="U265" s="249" t="s">
        <v>1038</v>
      </c>
      <c r="V265" s="249" t="s">
        <v>41</v>
      </c>
      <c r="W265" s="249">
        <f t="shared" si="4"/>
        <v>5</v>
      </c>
    </row>
    <row r="266" spans="1:23" ht="42.75" x14ac:dyDescent="0.2">
      <c r="A266" s="250" t="s">
        <v>770</v>
      </c>
      <c r="B266" s="249" t="s">
        <v>771</v>
      </c>
      <c r="C266" s="249">
        <v>0</v>
      </c>
      <c r="D266" s="249">
        <v>0</v>
      </c>
      <c r="E266" s="249">
        <v>0</v>
      </c>
      <c r="F266" s="249">
        <v>0</v>
      </c>
      <c r="G266" s="249">
        <v>0</v>
      </c>
      <c r="H266" s="249">
        <v>0</v>
      </c>
      <c r="I266" s="249">
        <v>0</v>
      </c>
      <c r="J266" s="249">
        <v>1</v>
      </c>
      <c r="K266" s="249"/>
      <c r="L266" s="249" t="s">
        <v>9</v>
      </c>
      <c r="M266" s="249" t="s">
        <v>1038</v>
      </c>
      <c r="N266" s="249" t="s">
        <v>1038</v>
      </c>
      <c r="O266" s="249" t="s">
        <v>540</v>
      </c>
      <c r="P266" s="249" t="s">
        <v>1038</v>
      </c>
      <c r="Q266" s="249" t="s">
        <v>1038</v>
      </c>
      <c r="R266" s="249" t="s">
        <v>1038</v>
      </c>
      <c r="S266" s="249" t="s">
        <v>1038</v>
      </c>
      <c r="T266" s="249" t="s">
        <v>40</v>
      </c>
      <c r="U266" s="249" t="s">
        <v>1038</v>
      </c>
      <c r="V266" s="249" t="s">
        <v>41</v>
      </c>
      <c r="W266" s="249">
        <f t="shared" si="4"/>
        <v>5</v>
      </c>
    </row>
    <row r="267" spans="1:23" ht="28.5" x14ac:dyDescent="0.2">
      <c r="A267" s="250" t="s">
        <v>772</v>
      </c>
      <c r="B267" s="249" t="s">
        <v>1089</v>
      </c>
      <c r="C267" s="249">
        <v>0</v>
      </c>
      <c r="D267" s="249">
        <v>0</v>
      </c>
      <c r="E267" s="249">
        <v>0</v>
      </c>
      <c r="F267" s="249">
        <v>0</v>
      </c>
      <c r="G267" s="249">
        <v>0</v>
      </c>
      <c r="H267" s="249">
        <v>0</v>
      </c>
      <c r="I267" s="249">
        <v>0</v>
      </c>
      <c r="J267" s="249">
        <v>1</v>
      </c>
      <c r="K267" s="249"/>
      <c r="L267" s="249" t="s">
        <v>9</v>
      </c>
      <c r="M267" s="249" t="s">
        <v>1038</v>
      </c>
      <c r="N267" s="249" t="s">
        <v>1038</v>
      </c>
      <c r="O267" s="249" t="s">
        <v>1038</v>
      </c>
      <c r="P267" s="249" t="s">
        <v>773</v>
      </c>
      <c r="Q267" s="249" t="s">
        <v>1038</v>
      </c>
      <c r="R267" s="249" t="s">
        <v>1038</v>
      </c>
      <c r="S267" s="249" t="s">
        <v>1038</v>
      </c>
      <c r="T267" s="249" t="s">
        <v>40</v>
      </c>
      <c r="U267" s="249" t="s">
        <v>1038</v>
      </c>
      <c r="V267" s="249" t="s">
        <v>46</v>
      </c>
      <c r="W267" s="249">
        <f t="shared" si="4"/>
        <v>20</v>
      </c>
    </row>
    <row r="268" spans="1:23" ht="85.5" x14ac:dyDescent="0.2">
      <c r="A268" s="250" t="s">
        <v>774</v>
      </c>
      <c r="B268" s="249" t="s">
        <v>775</v>
      </c>
      <c r="C268" s="249">
        <v>0</v>
      </c>
      <c r="D268" s="249">
        <v>0</v>
      </c>
      <c r="E268" s="249">
        <v>0</v>
      </c>
      <c r="F268" s="249">
        <v>0</v>
      </c>
      <c r="G268" s="249">
        <v>0</v>
      </c>
      <c r="H268" s="249">
        <v>0</v>
      </c>
      <c r="I268" s="249">
        <v>0</v>
      </c>
      <c r="J268" s="249">
        <v>1</v>
      </c>
      <c r="K268" s="249"/>
      <c r="L268" s="249" t="s">
        <v>9</v>
      </c>
      <c r="M268" s="249" t="s">
        <v>1038</v>
      </c>
      <c r="N268" s="249" t="s">
        <v>1038</v>
      </c>
      <c r="O268" s="249" t="s">
        <v>1038</v>
      </c>
      <c r="P268" s="249" t="s">
        <v>776</v>
      </c>
      <c r="Q268" s="249" t="s">
        <v>777</v>
      </c>
      <c r="R268" s="249" t="s">
        <v>1038</v>
      </c>
      <c r="S268" s="249" t="s">
        <v>1038</v>
      </c>
      <c r="T268" s="249" t="s">
        <v>40</v>
      </c>
      <c r="U268" s="249" t="s">
        <v>1038</v>
      </c>
      <c r="V268" s="249" t="s">
        <v>41</v>
      </c>
      <c r="W268" s="249">
        <f t="shared" si="4"/>
        <v>5</v>
      </c>
    </row>
    <row r="269" spans="1:23" ht="28.5" x14ac:dyDescent="0.2">
      <c r="A269" s="250" t="s">
        <v>778</v>
      </c>
      <c r="B269" s="249" t="s">
        <v>779</v>
      </c>
      <c r="C269" s="249">
        <v>0</v>
      </c>
      <c r="D269" s="249">
        <v>0</v>
      </c>
      <c r="E269" s="249">
        <v>0</v>
      </c>
      <c r="F269" s="249">
        <v>0</v>
      </c>
      <c r="G269" s="249">
        <v>0</v>
      </c>
      <c r="H269" s="249">
        <v>0</v>
      </c>
      <c r="I269" s="249">
        <v>0</v>
      </c>
      <c r="J269" s="249">
        <v>1</v>
      </c>
      <c r="K269" s="249"/>
      <c r="L269" s="249" t="s">
        <v>9</v>
      </c>
      <c r="M269" s="249" t="s">
        <v>1038</v>
      </c>
      <c r="N269" s="249" t="s">
        <v>1038</v>
      </c>
      <c r="O269" s="249" t="s">
        <v>1038</v>
      </c>
      <c r="P269" s="249" t="s">
        <v>780</v>
      </c>
      <c r="Q269" s="249" t="s">
        <v>1038</v>
      </c>
      <c r="R269" s="249" t="s">
        <v>1038</v>
      </c>
      <c r="S269" s="249" t="s">
        <v>1038</v>
      </c>
      <c r="T269" s="249" t="s">
        <v>40</v>
      </c>
      <c r="U269" s="249" t="s">
        <v>1038</v>
      </c>
      <c r="V269" s="249" t="s">
        <v>41</v>
      </c>
      <c r="W269" s="249">
        <f t="shared" si="4"/>
        <v>5</v>
      </c>
    </row>
    <row r="270" spans="1:23" ht="42.75" x14ac:dyDescent="0.2">
      <c r="A270" s="250" t="s">
        <v>781</v>
      </c>
      <c r="B270" s="249" t="s">
        <v>1037</v>
      </c>
      <c r="C270" s="249">
        <v>0</v>
      </c>
      <c r="D270" s="249">
        <v>0</v>
      </c>
      <c r="E270" s="249">
        <v>0</v>
      </c>
      <c r="F270" s="249">
        <v>0</v>
      </c>
      <c r="G270" s="249">
        <v>0</v>
      </c>
      <c r="H270" s="249">
        <v>0</v>
      </c>
      <c r="I270" s="249">
        <v>0</v>
      </c>
      <c r="J270" s="249">
        <v>1</v>
      </c>
      <c r="K270" s="249"/>
      <c r="L270" s="249" t="s">
        <v>9</v>
      </c>
      <c r="M270" s="249" t="s">
        <v>1038</v>
      </c>
      <c r="N270" s="249" t="s">
        <v>1038</v>
      </c>
      <c r="O270" s="249" t="s">
        <v>1038</v>
      </c>
      <c r="P270" s="249" t="s">
        <v>1038</v>
      </c>
      <c r="Q270" s="249" t="s">
        <v>782</v>
      </c>
      <c r="R270" s="249" t="s">
        <v>1038</v>
      </c>
      <c r="S270" s="249" t="s">
        <v>1038</v>
      </c>
      <c r="T270" s="249" t="s">
        <v>149</v>
      </c>
      <c r="U270" s="249" t="s">
        <v>1038</v>
      </c>
      <c r="V270" s="249" t="s">
        <v>41</v>
      </c>
      <c r="W270" s="249">
        <f t="shared" si="4"/>
        <v>5</v>
      </c>
    </row>
    <row r="271" spans="1:23" ht="42.75" x14ac:dyDescent="0.2">
      <c r="A271" s="250" t="s">
        <v>783</v>
      </c>
      <c r="B271" s="249" t="s">
        <v>784</v>
      </c>
      <c r="C271" s="249">
        <v>0</v>
      </c>
      <c r="D271" s="249">
        <v>0</v>
      </c>
      <c r="E271" s="249">
        <v>0</v>
      </c>
      <c r="F271" s="249">
        <v>0</v>
      </c>
      <c r="G271" s="249">
        <v>0</v>
      </c>
      <c r="H271" s="249">
        <v>0</v>
      </c>
      <c r="I271" s="249">
        <v>0</v>
      </c>
      <c r="J271" s="249">
        <v>1</v>
      </c>
      <c r="K271" s="249"/>
      <c r="L271" s="249" t="s">
        <v>9</v>
      </c>
      <c r="M271" s="249" t="s">
        <v>1038</v>
      </c>
      <c r="N271" s="249" t="s">
        <v>1038</v>
      </c>
      <c r="O271" s="249" t="s">
        <v>1038</v>
      </c>
      <c r="P271" s="249" t="s">
        <v>1038</v>
      </c>
      <c r="Q271" s="249" t="s">
        <v>785</v>
      </c>
      <c r="R271" s="249" t="s">
        <v>1038</v>
      </c>
      <c r="S271" s="249" t="s">
        <v>1038</v>
      </c>
      <c r="T271" s="249" t="s">
        <v>40</v>
      </c>
      <c r="U271" s="249" t="s">
        <v>1038</v>
      </c>
      <c r="V271" s="249" t="s">
        <v>41</v>
      </c>
      <c r="W271" s="249">
        <f t="shared" si="4"/>
        <v>5</v>
      </c>
    </row>
    <row r="272" spans="1:23" ht="57" x14ac:dyDescent="0.2">
      <c r="A272" s="250" t="s">
        <v>786</v>
      </c>
      <c r="B272" s="249" t="s">
        <v>787</v>
      </c>
      <c r="C272" s="249">
        <v>0</v>
      </c>
      <c r="D272" s="249">
        <v>0</v>
      </c>
      <c r="E272" s="249">
        <v>0</v>
      </c>
      <c r="F272" s="249">
        <v>0</v>
      </c>
      <c r="G272" s="249">
        <v>0</v>
      </c>
      <c r="H272" s="249">
        <v>0</v>
      </c>
      <c r="I272" s="249">
        <v>0</v>
      </c>
      <c r="J272" s="249">
        <v>1</v>
      </c>
      <c r="K272" s="249"/>
      <c r="L272" s="249" t="s">
        <v>9</v>
      </c>
      <c r="M272" s="249" t="s">
        <v>1038</v>
      </c>
      <c r="N272" s="249" t="s">
        <v>1038</v>
      </c>
      <c r="O272" s="249" t="s">
        <v>788</v>
      </c>
      <c r="P272" s="249" t="s">
        <v>1038</v>
      </c>
      <c r="Q272" s="249" t="s">
        <v>1038</v>
      </c>
      <c r="R272" s="249" t="s">
        <v>1038</v>
      </c>
      <c r="S272" s="249" t="s">
        <v>1038</v>
      </c>
      <c r="T272" s="249" t="s">
        <v>40</v>
      </c>
      <c r="U272" s="249" t="s">
        <v>1038</v>
      </c>
      <c r="V272" s="249" t="s">
        <v>41</v>
      </c>
      <c r="W272" s="249">
        <f t="shared" si="4"/>
        <v>5</v>
      </c>
    </row>
    <row r="273" spans="1:23" ht="57" x14ac:dyDescent="0.2">
      <c r="A273" s="250" t="s">
        <v>789</v>
      </c>
      <c r="B273" s="249" t="s">
        <v>1090</v>
      </c>
      <c r="C273" s="249">
        <v>0</v>
      </c>
      <c r="D273" s="249">
        <v>0</v>
      </c>
      <c r="E273" s="249">
        <v>0</v>
      </c>
      <c r="F273" s="249">
        <v>0</v>
      </c>
      <c r="G273" s="249">
        <v>0</v>
      </c>
      <c r="H273" s="249">
        <v>0</v>
      </c>
      <c r="I273" s="249">
        <v>0</v>
      </c>
      <c r="J273" s="249">
        <v>1</v>
      </c>
      <c r="K273" s="249"/>
      <c r="L273" s="249" t="s">
        <v>9</v>
      </c>
      <c r="M273" s="249" t="s">
        <v>1038</v>
      </c>
      <c r="N273" s="249" t="s">
        <v>1038</v>
      </c>
      <c r="O273" s="249" t="s">
        <v>1038</v>
      </c>
      <c r="P273" s="249" t="s">
        <v>1038</v>
      </c>
      <c r="Q273" s="249" t="s">
        <v>790</v>
      </c>
      <c r="R273" s="249" t="s">
        <v>1038</v>
      </c>
      <c r="S273" s="249" t="s">
        <v>1038</v>
      </c>
      <c r="T273" s="249" t="s">
        <v>149</v>
      </c>
      <c r="U273" s="249" t="s">
        <v>1038</v>
      </c>
      <c r="V273" s="249" t="s">
        <v>46</v>
      </c>
      <c r="W273" s="249">
        <f t="shared" si="4"/>
        <v>20</v>
      </c>
    </row>
    <row r="274" spans="1:23" ht="28.5" x14ac:dyDescent="0.2">
      <c r="A274" s="250" t="s">
        <v>791</v>
      </c>
      <c r="B274" s="249" t="s">
        <v>792</v>
      </c>
      <c r="C274" s="249">
        <v>0</v>
      </c>
      <c r="D274" s="249">
        <v>0</v>
      </c>
      <c r="E274" s="249">
        <v>0</v>
      </c>
      <c r="F274" s="249">
        <v>0</v>
      </c>
      <c r="G274" s="249">
        <v>0</v>
      </c>
      <c r="H274" s="249">
        <v>0</v>
      </c>
      <c r="I274" s="249">
        <v>0</v>
      </c>
      <c r="J274" s="249">
        <v>1</v>
      </c>
      <c r="K274" s="249"/>
      <c r="L274" s="249" t="s">
        <v>9</v>
      </c>
      <c r="M274" s="249" t="s">
        <v>1038</v>
      </c>
      <c r="N274" s="249" t="s">
        <v>1038</v>
      </c>
      <c r="O274" s="249" t="s">
        <v>1038</v>
      </c>
      <c r="P274" s="249" t="s">
        <v>1038</v>
      </c>
      <c r="Q274" s="249" t="s">
        <v>1038</v>
      </c>
      <c r="R274" s="249" t="s">
        <v>1038</v>
      </c>
      <c r="S274" s="249" t="s">
        <v>1038</v>
      </c>
      <c r="T274" s="249" t="s">
        <v>40</v>
      </c>
      <c r="U274" s="249" t="s">
        <v>1038</v>
      </c>
      <c r="V274" s="249" t="s">
        <v>41</v>
      </c>
      <c r="W274" s="249">
        <f t="shared" si="4"/>
        <v>5</v>
      </c>
    </row>
    <row r="275" spans="1:23" ht="42.75" x14ac:dyDescent="0.2">
      <c r="A275" s="250" t="s">
        <v>793</v>
      </c>
      <c r="B275" s="249" t="s">
        <v>794</v>
      </c>
      <c r="C275" s="249">
        <v>0</v>
      </c>
      <c r="D275" s="249">
        <v>0</v>
      </c>
      <c r="E275" s="249">
        <v>0</v>
      </c>
      <c r="F275" s="249">
        <v>0</v>
      </c>
      <c r="G275" s="249">
        <v>0</v>
      </c>
      <c r="H275" s="249">
        <v>0</v>
      </c>
      <c r="I275" s="249">
        <v>0</v>
      </c>
      <c r="J275" s="249">
        <v>1</v>
      </c>
      <c r="K275" s="249" t="s">
        <v>37</v>
      </c>
      <c r="L275" s="249" t="s">
        <v>9</v>
      </c>
      <c r="M275" s="249" t="s">
        <v>1038</v>
      </c>
      <c r="N275" s="249" t="s">
        <v>1038</v>
      </c>
      <c r="O275" s="249" t="s">
        <v>1038</v>
      </c>
      <c r="P275" s="249" t="s">
        <v>1038</v>
      </c>
      <c r="Q275" s="249" t="s">
        <v>795</v>
      </c>
      <c r="R275" s="249" t="s">
        <v>1543</v>
      </c>
      <c r="S275" s="249" t="s">
        <v>1543</v>
      </c>
      <c r="T275" s="249" t="s">
        <v>1038</v>
      </c>
      <c r="U275" s="249" t="s">
        <v>1038</v>
      </c>
      <c r="V275" s="249" t="s">
        <v>75</v>
      </c>
      <c r="W275" s="249">
        <f t="shared" si="4"/>
        <v>10</v>
      </c>
    </row>
    <row r="276" spans="1:23" ht="42.75" x14ac:dyDescent="0.2">
      <c r="A276" s="250" t="s">
        <v>796</v>
      </c>
      <c r="B276" s="249" t="s">
        <v>1201</v>
      </c>
      <c r="C276" s="249">
        <v>0</v>
      </c>
      <c r="D276" s="249">
        <v>0</v>
      </c>
      <c r="E276" s="249">
        <v>0</v>
      </c>
      <c r="F276" s="249">
        <v>0</v>
      </c>
      <c r="G276" s="249">
        <v>0</v>
      </c>
      <c r="H276" s="249">
        <v>0</v>
      </c>
      <c r="I276" s="249">
        <v>0</v>
      </c>
      <c r="J276" s="249">
        <v>1</v>
      </c>
      <c r="K276" s="249" t="s">
        <v>37</v>
      </c>
      <c r="L276" s="249" t="s">
        <v>9</v>
      </c>
      <c r="M276" s="249" t="s">
        <v>1038</v>
      </c>
      <c r="N276" s="249" t="s">
        <v>1038</v>
      </c>
      <c r="O276" s="249" t="s">
        <v>1038</v>
      </c>
      <c r="P276" s="249" t="s">
        <v>1038</v>
      </c>
      <c r="Q276" s="249" t="s">
        <v>797</v>
      </c>
      <c r="R276" s="249" t="s">
        <v>1038</v>
      </c>
      <c r="S276" s="249" t="s">
        <v>1038</v>
      </c>
      <c r="T276" s="249" t="s">
        <v>1038</v>
      </c>
      <c r="U276" s="249" t="s">
        <v>1038</v>
      </c>
      <c r="V276" s="249" t="s">
        <v>75</v>
      </c>
      <c r="W276" s="249">
        <f t="shared" si="4"/>
        <v>10</v>
      </c>
    </row>
    <row r="277" spans="1:23" ht="28.5" x14ac:dyDescent="0.2">
      <c r="A277" s="250" t="s">
        <v>798</v>
      </c>
      <c r="B277" s="249" t="s">
        <v>799</v>
      </c>
      <c r="C277" s="249">
        <v>0</v>
      </c>
      <c r="D277" s="249">
        <v>0</v>
      </c>
      <c r="E277" s="249">
        <v>0</v>
      </c>
      <c r="F277" s="249">
        <v>0</v>
      </c>
      <c r="G277" s="249">
        <v>0</v>
      </c>
      <c r="H277" s="249">
        <v>0</v>
      </c>
      <c r="I277" s="249">
        <v>0</v>
      </c>
      <c r="J277" s="249">
        <v>1</v>
      </c>
      <c r="K277" s="249" t="s">
        <v>37</v>
      </c>
      <c r="L277" s="249" t="s">
        <v>9</v>
      </c>
      <c r="M277" s="249" t="s">
        <v>1038</v>
      </c>
      <c r="N277" s="249" t="s">
        <v>1038</v>
      </c>
      <c r="O277" s="249" t="s">
        <v>1038</v>
      </c>
      <c r="P277" s="249" t="s">
        <v>1202</v>
      </c>
      <c r="Q277" s="249" t="s">
        <v>1038</v>
      </c>
      <c r="R277" s="249" t="s">
        <v>1038</v>
      </c>
      <c r="S277" s="249" t="s">
        <v>1038</v>
      </c>
      <c r="T277" s="249" t="s">
        <v>1038</v>
      </c>
      <c r="U277" s="249" t="s">
        <v>1038</v>
      </c>
      <c r="V277" s="249" t="s">
        <v>75</v>
      </c>
      <c r="W277" s="249">
        <f t="shared" si="4"/>
        <v>10</v>
      </c>
    </row>
    <row r="278" spans="1:23" ht="42.75" x14ac:dyDescent="0.2">
      <c r="A278" s="250" t="s">
        <v>800</v>
      </c>
      <c r="B278" s="249" t="s">
        <v>801</v>
      </c>
      <c r="C278" s="249">
        <v>0</v>
      </c>
      <c r="D278" s="249">
        <v>0</v>
      </c>
      <c r="E278" s="249">
        <v>0</v>
      </c>
      <c r="F278" s="249">
        <v>0</v>
      </c>
      <c r="G278" s="249">
        <v>0</v>
      </c>
      <c r="H278" s="249">
        <v>0</v>
      </c>
      <c r="I278" s="249">
        <v>0</v>
      </c>
      <c r="J278" s="249">
        <v>1</v>
      </c>
      <c r="K278" s="249" t="s">
        <v>37</v>
      </c>
      <c r="L278" s="249" t="s">
        <v>9</v>
      </c>
      <c r="M278" s="249" t="s">
        <v>1038</v>
      </c>
      <c r="N278" s="249" t="s">
        <v>1038</v>
      </c>
      <c r="O278" s="249" t="s">
        <v>1038</v>
      </c>
      <c r="P278" s="249" t="s">
        <v>1038</v>
      </c>
      <c r="Q278" s="249" t="s">
        <v>802</v>
      </c>
      <c r="R278" s="249" t="s">
        <v>1038</v>
      </c>
      <c r="S278" s="249" t="s">
        <v>1038</v>
      </c>
      <c r="T278" s="249" t="s">
        <v>1038</v>
      </c>
      <c r="U278" s="249" t="s">
        <v>1038</v>
      </c>
      <c r="V278" s="249" t="s">
        <v>75</v>
      </c>
      <c r="W278" s="249">
        <f t="shared" si="4"/>
        <v>10</v>
      </c>
    </row>
    <row r="279" spans="1:23" ht="28.5" x14ac:dyDescent="0.2">
      <c r="A279" s="256" t="s">
        <v>803</v>
      </c>
      <c r="B279" s="249" t="s">
        <v>804</v>
      </c>
      <c r="C279" s="249">
        <v>0</v>
      </c>
      <c r="D279" s="249">
        <v>0</v>
      </c>
      <c r="E279" s="249">
        <v>0</v>
      </c>
      <c r="F279" s="249">
        <v>0</v>
      </c>
      <c r="G279" s="249">
        <v>0</v>
      </c>
      <c r="H279" s="249">
        <v>0</v>
      </c>
      <c r="I279" s="249">
        <v>0</v>
      </c>
      <c r="J279" s="249">
        <v>1</v>
      </c>
      <c r="K279" s="249" t="s">
        <v>37</v>
      </c>
      <c r="L279" s="249" t="s">
        <v>9</v>
      </c>
      <c r="M279" s="249" t="s">
        <v>1038</v>
      </c>
      <c r="N279" s="249" t="s">
        <v>1038</v>
      </c>
      <c r="O279" s="249" t="s">
        <v>1038</v>
      </c>
      <c r="P279" s="249" t="s">
        <v>1202</v>
      </c>
      <c r="Q279" s="249" t="s">
        <v>1038</v>
      </c>
      <c r="R279" s="249" t="s">
        <v>1038</v>
      </c>
      <c r="S279" s="249" t="s">
        <v>1038</v>
      </c>
      <c r="T279" s="249" t="s">
        <v>1038</v>
      </c>
      <c r="U279" s="249" t="s">
        <v>1038</v>
      </c>
      <c r="V279" s="249" t="s">
        <v>75</v>
      </c>
      <c r="W279" s="249">
        <f t="shared" si="4"/>
        <v>10</v>
      </c>
    </row>
    <row r="280" spans="1:23" ht="28.5" x14ac:dyDescent="0.2">
      <c r="A280" s="257" t="s">
        <v>1104</v>
      </c>
      <c r="B280" s="254" t="s">
        <v>1299</v>
      </c>
      <c r="C280" s="250">
        <v>0</v>
      </c>
      <c r="D280" s="250">
        <v>0</v>
      </c>
      <c r="E280" s="250">
        <v>0</v>
      </c>
      <c r="F280" s="250">
        <v>0</v>
      </c>
      <c r="G280" s="250">
        <v>0</v>
      </c>
      <c r="H280" s="250">
        <v>0</v>
      </c>
      <c r="I280" s="250">
        <v>0</v>
      </c>
      <c r="J280" s="249">
        <v>1</v>
      </c>
      <c r="K280" s="249"/>
      <c r="L280" s="250" t="s">
        <v>9</v>
      </c>
      <c r="M280" s="249"/>
      <c r="N280" s="249"/>
      <c r="O280" s="249"/>
      <c r="P280" s="249"/>
      <c r="Q280" s="249"/>
      <c r="R280" s="249" t="s">
        <v>1543</v>
      </c>
      <c r="S280" s="249" t="s">
        <v>1543</v>
      </c>
      <c r="T280" s="249" t="s">
        <v>40</v>
      </c>
      <c r="U280" s="249"/>
      <c r="V280" s="249" t="s">
        <v>75</v>
      </c>
      <c r="W280" s="249">
        <f t="shared" si="4"/>
        <v>10</v>
      </c>
    </row>
    <row r="281" spans="1:23" ht="57" x14ac:dyDescent="0.2">
      <c r="A281" s="257" t="s">
        <v>1105</v>
      </c>
      <c r="B281" s="254" t="s">
        <v>805</v>
      </c>
      <c r="C281" s="250">
        <v>0</v>
      </c>
      <c r="D281" s="250">
        <v>0</v>
      </c>
      <c r="E281" s="250">
        <v>0</v>
      </c>
      <c r="F281" s="250">
        <v>0</v>
      </c>
      <c r="G281" s="250">
        <v>0</v>
      </c>
      <c r="H281" s="250">
        <v>0</v>
      </c>
      <c r="I281" s="250">
        <v>0</v>
      </c>
      <c r="J281" s="249">
        <v>1</v>
      </c>
      <c r="K281" s="249"/>
      <c r="L281" s="250" t="s">
        <v>9</v>
      </c>
      <c r="M281" s="250"/>
      <c r="N281" s="250"/>
      <c r="O281" s="250"/>
      <c r="P281" s="250"/>
      <c r="Q281" s="250"/>
      <c r="R281" s="250"/>
      <c r="S281" s="250"/>
      <c r="T281" s="250" t="s">
        <v>40</v>
      </c>
      <c r="U281" s="250"/>
      <c r="V281" s="249" t="s">
        <v>75</v>
      </c>
      <c r="W281" s="249">
        <f t="shared" si="4"/>
        <v>10</v>
      </c>
    </row>
    <row r="282" spans="1:23" ht="57" x14ac:dyDescent="0.2">
      <c r="A282" s="257" t="s">
        <v>1106</v>
      </c>
      <c r="B282" s="254" t="s">
        <v>806</v>
      </c>
      <c r="C282" s="250">
        <v>0</v>
      </c>
      <c r="D282" s="250">
        <v>0</v>
      </c>
      <c r="E282" s="250">
        <v>0</v>
      </c>
      <c r="F282" s="250">
        <v>0</v>
      </c>
      <c r="G282" s="250">
        <v>0</v>
      </c>
      <c r="H282" s="250">
        <v>0</v>
      </c>
      <c r="I282" s="250">
        <v>0</v>
      </c>
      <c r="J282" s="249">
        <v>1</v>
      </c>
      <c r="K282" s="249"/>
      <c r="L282" s="250" t="s">
        <v>9</v>
      </c>
      <c r="M282" s="250"/>
      <c r="N282" s="250"/>
      <c r="O282" s="250"/>
      <c r="P282" s="250"/>
      <c r="Q282" s="250"/>
      <c r="R282" s="250"/>
      <c r="S282" s="250"/>
      <c r="T282" s="250" t="s">
        <v>40</v>
      </c>
      <c r="U282" s="250"/>
      <c r="V282" s="249" t="s">
        <v>75</v>
      </c>
      <c r="W282" s="249">
        <f t="shared" si="4"/>
        <v>10</v>
      </c>
    </row>
    <row r="283" spans="1:23" ht="57" x14ac:dyDescent="0.2">
      <c r="A283" s="257" t="s">
        <v>1107</v>
      </c>
      <c r="B283" s="254" t="s">
        <v>1573</v>
      </c>
      <c r="C283" s="250">
        <v>0</v>
      </c>
      <c r="D283" s="250">
        <v>0</v>
      </c>
      <c r="E283" s="250">
        <v>0</v>
      </c>
      <c r="F283" s="250">
        <v>0</v>
      </c>
      <c r="G283" s="250">
        <v>0</v>
      </c>
      <c r="H283" s="250">
        <v>0</v>
      </c>
      <c r="I283" s="250">
        <v>0</v>
      </c>
      <c r="J283" s="249">
        <v>1</v>
      </c>
      <c r="K283" s="249"/>
      <c r="L283" s="250" t="s">
        <v>9</v>
      </c>
      <c r="M283" s="250"/>
      <c r="N283" s="250"/>
      <c r="O283" s="250"/>
      <c r="P283" s="250"/>
      <c r="Q283" s="250"/>
      <c r="R283" s="250"/>
      <c r="S283" s="250"/>
      <c r="T283" s="250" t="s">
        <v>40</v>
      </c>
      <c r="U283" s="250"/>
      <c r="V283" s="249" t="s">
        <v>75</v>
      </c>
      <c r="W283" s="249">
        <f t="shared" si="4"/>
        <v>10</v>
      </c>
    </row>
    <row r="284" spans="1:23" ht="28.5" x14ac:dyDescent="0.2">
      <c r="A284" s="257" t="s">
        <v>1108</v>
      </c>
      <c r="B284" s="254" t="s">
        <v>807</v>
      </c>
      <c r="C284" s="250">
        <v>0</v>
      </c>
      <c r="D284" s="250">
        <v>0</v>
      </c>
      <c r="E284" s="250">
        <v>0</v>
      </c>
      <c r="F284" s="250">
        <v>0</v>
      </c>
      <c r="G284" s="250">
        <v>0</v>
      </c>
      <c r="H284" s="250">
        <v>0</v>
      </c>
      <c r="I284" s="250">
        <v>0</v>
      </c>
      <c r="J284" s="249">
        <v>1</v>
      </c>
      <c r="K284" s="249"/>
      <c r="L284" s="250" t="s">
        <v>9</v>
      </c>
      <c r="M284" s="250"/>
      <c r="N284" s="250"/>
      <c r="O284" s="250"/>
      <c r="P284" s="250"/>
      <c r="Q284" s="250"/>
      <c r="R284" s="250"/>
      <c r="S284" s="250"/>
      <c r="T284" s="250" t="s">
        <v>40</v>
      </c>
      <c r="U284" s="250"/>
      <c r="V284" s="249" t="s">
        <v>75</v>
      </c>
      <c r="W284" s="249">
        <f t="shared" si="4"/>
        <v>10</v>
      </c>
    </row>
    <row r="285" spans="1:23" ht="57" x14ac:dyDescent="0.2">
      <c r="A285" s="257" t="s">
        <v>1109</v>
      </c>
      <c r="B285" s="254" t="s">
        <v>808</v>
      </c>
      <c r="C285" s="250">
        <v>0</v>
      </c>
      <c r="D285" s="250">
        <v>0</v>
      </c>
      <c r="E285" s="250">
        <v>0</v>
      </c>
      <c r="F285" s="250">
        <v>0</v>
      </c>
      <c r="G285" s="250">
        <v>0</v>
      </c>
      <c r="H285" s="250">
        <v>0</v>
      </c>
      <c r="I285" s="250">
        <v>0</v>
      </c>
      <c r="J285" s="249">
        <v>1</v>
      </c>
      <c r="K285" s="249"/>
      <c r="L285" s="250" t="s">
        <v>9</v>
      </c>
      <c r="M285" s="250"/>
      <c r="N285" s="250"/>
      <c r="O285" s="250"/>
      <c r="P285" s="250"/>
      <c r="Q285" s="250"/>
      <c r="R285" s="250"/>
      <c r="S285" s="250"/>
      <c r="T285" s="250" t="s">
        <v>40</v>
      </c>
      <c r="U285" s="250"/>
      <c r="V285" s="249" t="s">
        <v>75</v>
      </c>
      <c r="W285" s="249">
        <f t="shared" si="4"/>
        <v>10</v>
      </c>
    </row>
    <row r="286" spans="1:23" ht="42.75" x14ac:dyDescent="0.2">
      <c r="A286" s="257" t="s">
        <v>1110</v>
      </c>
      <c r="B286" s="254" t="s">
        <v>1203</v>
      </c>
      <c r="C286" s="250">
        <v>0</v>
      </c>
      <c r="D286" s="250">
        <v>0</v>
      </c>
      <c r="E286" s="250">
        <v>0</v>
      </c>
      <c r="F286" s="250">
        <v>0</v>
      </c>
      <c r="G286" s="250">
        <v>0</v>
      </c>
      <c r="H286" s="250">
        <v>0</v>
      </c>
      <c r="I286" s="250">
        <v>0</v>
      </c>
      <c r="J286" s="249">
        <v>1</v>
      </c>
      <c r="K286" s="249"/>
      <c r="L286" s="250" t="s">
        <v>9</v>
      </c>
      <c r="M286" s="250"/>
      <c r="N286" s="250"/>
      <c r="O286" s="250"/>
      <c r="P286" s="250"/>
      <c r="Q286" s="250"/>
      <c r="R286" s="250"/>
      <c r="S286" s="250"/>
      <c r="T286" s="250" t="s">
        <v>40</v>
      </c>
      <c r="U286" s="250"/>
      <c r="V286" s="249" t="s">
        <v>75</v>
      </c>
      <c r="W286" s="249">
        <f t="shared" si="4"/>
        <v>10</v>
      </c>
    </row>
    <row r="287" spans="1:23" ht="57" x14ac:dyDescent="0.2">
      <c r="A287" s="257" t="s">
        <v>1111</v>
      </c>
      <c r="B287" s="254" t="s">
        <v>1574</v>
      </c>
      <c r="C287" s="250">
        <v>0</v>
      </c>
      <c r="D287" s="250">
        <v>0</v>
      </c>
      <c r="E287" s="250">
        <v>0</v>
      </c>
      <c r="F287" s="250">
        <v>0</v>
      </c>
      <c r="G287" s="250">
        <v>0</v>
      </c>
      <c r="H287" s="250">
        <v>0</v>
      </c>
      <c r="I287" s="250">
        <v>0</v>
      </c>
      <c r="J287" s="249">
        <v>1</v>
      </c>
      <c r="K287" s="249"/>
      <c r="L287" s="250" t="s">
        <v>9</v>
      </c>
      <c r="M287" s="250"/>
      <c r="N287" s="250"/>
      <c r="O287" s="250"/>
      <c r="P287" s="250"/>
      <c r="Q287" s="250"/>
      <c r="R287" s="250"/>
      <c r="S287" s="250"/>
      <c r="T287" s="250" t="s">
        <v>40</v>
      </c>
      <c r="U287" s="250"/>
      <c r="V287" s="249" t="s">
        <v>75</v>
      </c>
      <c r="W287" s="249">
        <f t="shared" si="4"/>
        <v>10</v>
      </c>
    </row>
    <row r="288" spans="1:23" ht="28.5" x14ac:dyDescent="0.2">
      <c r="A288" s="257" t="s">
        <v>1112</v>
      </c>
      <c r="B288" s="254" t="s">
        <v>809</v>
      </c>
      <c r="C288" s="250">
        <v>0</v>
      </c>
      <c r="D288" s="250">
        <v>0</v>
      </c>
      <c r="E288" s="250">
        <v>0</v>
      </c>
      <c r="F288" s="250">
        <v>0</v>
      </c>
      <c r="G288" s="250">
        <v>0</v>
      </c>
      <c r="H288" s="250">
        <v>0</v>
      </c>
      <c r="I288" s="250">
        <v>0</v>
      </c>
      <c r="J288" s="249">
        <v>1</v>
      </c>
      <c r="K288" s="249"/>
      <c r="L288" s="250" t="s">
        <v>9</v>
      </c>
      <c r="M288" s="250"/>
      <c r="N288" s="250"/>
      <c r="O288" s="250"/>
      <c r="P288" s="250"/>
      <c r="Q288" s="250"/>
      <c r="R288" s="250"/>
      <c r="S288" s="250"/>
      <c r="T288" s="250" t="s">
        <v>40</v>
      </c>
      <c r="U288" s="250"/>
      <c r="V288" s="249" t="s">
        <v>75</v>
      </c>
      <c r="W288" s="249">
        <f t="shared" si="4"/>
        <v>10</v>
      </c>
    </row>
    <row r="289" spans="1:23" ht="42.75" x14ac:dyDescent="0.2">
      <c r="A289" s="257" t="s">
        <v>1113</v>
      </c>
      <c r="B289" s="254" t="s">
        <v>1576</v>
      </c>
      <c r="C289" s="250">
        <v>0</v>
      </c>
      <c r="D289" s="250">
        <v>0</v>
      </c>
      <c r="E289" s="250">
        <v>0</v>
      </c>
      <c r="F289" s="250">
        <v>0</v>
      </c>
      <c r="G289" s="250">
        <v>0</v>
      </c>
      <c r="H289" s="250">
        <v>0</v>
      </c>
      <c r="I289" s="250">
        <v>0</v>
      </c>
      <c r="J289" s="249">
        <v>1</v>
      </c>
      <c r="K289" s="249"/>
      <c r="L289" s="250" t="s">
        <v>9</v>
      </c>
      <c r="M289" s="250"/>
      <c r="N289" s="250"/>
      <c r="O289" s="250"/>
      <c r="P289" s="250"/>
      <c r="Q289" s="250"/>
      <c r="R289" s="250"/>
      <c r="S289" s="250"/>
      <c r="T289" s="250" t="s">
        <v>40</v>
      </c>
      <c r="U289" s="250"/>
      <c r="V289" s="249" t="s">
        <v>75</v>
      </c>
      <c r="W289" s="249">
        <f t="shared" si="4"/>
        <v>10</v>
      </c>
    </row>
    <row r="290" spans="1:23" ht="28.5" x14ac:dyDescent="0.2">
      <c r="A290" s="257" t="s">
        <v>1114</v>
      </c>
      <c r="B290" s="254" t="s">
        <v>810</v>
      </c>
      <c r="C290" s="250">
        <v>0</v>
      </c>
      <c r="D290" s="250">
        <v>0</v>
      </c>
      <c r="E290" s="250">
        <v>0</v>
      </c>
      <c r="F290" s="250">
        <v>0</v>
      </c>
      <c r="G290" s="250">
        <v>0</v>
      </c>
      <c r="H290" s="250">
        <v>0</v>
      </c>
      <c r="I290" s="250">
        <v>0</v>
      </c>
      <c r="J290" s="249">
        <v>1</v>
      </c>
      <c r="K290" s="249"/>
      <c r="L290" s="250" t="s">
        <v>9</v>
      </c>
      <c r="M290" s="250"/>
      <c r="N290" s="250"/>
      <c r="O290" s="250"/>
      <c r="P290" s="250"/>
      <c r="Q290" s="250"/>
      <c r="R290" s="250"/>
      <c r="S290" s="250"/>
      <c r="T290" s="250" t="s">
        <v>40</v>
      </c>
      <c r="U290" s="250"/>
      <c r="V290" s="249" t="s">
        <v>75</v>
      </c>
      <c r="W290" s="249">
        <f t="shared" si="4"/>
        <v>10</v>
      </c>
    </row>
    <row r="291" spans="1:23" ht="28.5" x14ac:dyDescent="0.2">
      <c r="A291" s="257" t="s">
        <v>1115</v>
      </c>
      <c r="B291" s="254" t="s">
        <v>811</v>
      </c>
      <c r="C291" s="250">
        <v>0</v>
      </c>
      <c r="D291" s="250">
        <v>0</v>
      </c>
      <c r="E291" s="250">
        <v>0</v>
      </c>
      <c r="F291" s="250">
        <v>0</v>
      </c>
      <c r="G291" s="250">
        <v>0</v>
      </c>
      <c r="H291" s="250">
        <v>0</v>
      </c>
      <c r="I291" s="250">
        <v>0</v>
      </c>
      <c r="J291" s="249">
        <v>1</v>
      </c>
      <c r="K291" s="249"/>
      <c r="L291" s="250" t="s">
        <v>9</v>
      </c>
      <c r="M291" s="250"/>
      <c r="N291" s="250"/>
      <c r="O291" s="250"/>
      <c r="P291" s="250"/>
      <c r="Q291" s="250"/>
      <c r="R291" s="250"/>
      <c r="S291" s="250"/>
      <c r="T291" s="250" t="s">
        <v>40</v>
      </c>
      <c r="U291" s="250"/>
      <c r="V291" s="249" t="s">
        <v>75</v>
      </c>
      <c r="W291" s="249">
        <f t="shared" si="4"/>
        <v>10</v>
      </c>
    </row>
    <row r="292" spans="1:23" ht="99.75" x14ac:dyDescent="0.2">
      <c r="A292" s="257" t="s">
        <v>1116</v>
      </c>
      <c r="B292" s="254" t="s">
        <v>1575</v>
      </c>
      <c r="C292" s="250">
        <v>0</v>
      </c>
      <c r="D292" s="250">
        <v>0</v>
      </c>
      <c r="E292" s="250">
        <v>0</v>
      </c>
      <c r="F292" s="250">
        <v>0</v>
      </c>
      <c r="G292" s="250">
        <v>0</v>
      </c>
      <c r="H292" s="250">
        <v>0</v>
      </c>
      <c r="I292" s="250">
        <v>0</v>
      </c>
      <c r="J292" s="249">
        <v>1</v>
      </c>
      <c r="K292" s="249"/>
      <c r="L292" s="250" t="s">
        <v>9</v>
      </c>
      <c r="M292" s="250"/>
      <c r="N292" s="250"/>
      <c r="O292" s="250"/>
      <c r="P292" s="250"/>
      <c r="Q292" s="250"/>
      <c r="R292" s="250"/>
      <c r="S292" s="250"/>
      <c r="T292" s="250" t="s">
        <v>149</v>
      </c>
      <c r="U292" s="250"/>
      <c r="V292" s="249" t="s">
        <v>75</v>
      </c>
      <c r="W292" s="249">
        <f t="shared" si="4"/>
        <v>10</v>
      </c>
    </row>
    <row r="293" spans="1:23" ht="42.75" x14ac:dyDescent="0.2">
      <c r="A293" s="257" t="s">
        <v>1117</v>
      </c>
      <c r="B293" s="254" t="s">
        <v>812</v>
      </c>
      <c r="C293" s="250">
        <v>0</v>
      </c>
      <c r="D293" s="250">
        <v>0</v>
      </c>
      <c r="E293" s="250">
        <v>0</v>
      </c>
      <c r="F293" s="250">
        <v>0</v>
      </c>
      <c r="G293" s="250">
        <v>0</v>
      </c>
      <c r="H293" s="250">
        <v>0</v>
      </c>
      <c r="I293" s="250">
        <v>0</v>
      </c>
      <c r="J293" s="249">
        <v>1</v>
      </c>
      <c r="K293" s="249"/>
      <c r="L293" s="250" t="s">
        <v>9</v>
      </c>
      <c r="M293" s="250"/>
      <c r="N293" s="250"/>
      <c r="O293" s="250"/>
      <c r="P293" s="250"/>
      <c r="Q293" s="250"/>
      <c r="R293" s="250"/>
      <c r="S293" s="250"/>
      <c r="T293" s="250" t="s">
        <v>40</v>
      </c>
      <c r="U293" s="250"/>
      <c r="V293" s="249" t="s">
        <v>75</v>
      </c>
      <c r="W293" s="249">
        <f t="shared" si="4"/>
        <v>10</v>
      </c>
    </row>
    <row r="294" spans="1:23" ht="28.5" x14ac:dyDescent="0.2">
      <c r="A294" s="258" t="s">
        <v>1118</v>
      </c>
      <c r="B294" s="254" t="s">
        <v>813</v>
      </c>
      <c r="C294" s="250">
        <v>0</v>
      </c>
      <c r="D294" s="250">
        <v>0</v>
      </c>
      <c r="E294" s="250">
        <v>0</v>
      </c>
      <c r="F294" s="250">
        <v>0</v>
      </c>
      <c r="G294" s="250">
        <v>0</v>
      </c>
      <c r="H294" s="250">
        <v>0</v>
      </c>
      <c r="I294" s="250">
        <v>0</v>
      </c>
      <c r="J294" s="249">
        <v>1</v>
      </c>
      <c r="K294" s="249"/>
      <c r="L294" s="250" t="s">
        <v>9</v>
      </c>
      <c r="M294" s="250"/>
      <c r="N294" s="250"/>
      <c r="O294" s="250"/>
      <c r="P294" s="250"/>
      <c r="Q294" s="250"/>
      <c r="R294" s="250"/>
      <c r="S294" s="250"/>
      <c r="T294" s="250" t="s">
        <v>40</v>
      </c>
      <c r="U294" s="250"/>
      <c r="V294" s="249" t="s">
        <v>75</v>
      </c>
      <c r="W294" s="249">
        <f t="shared" si="4"/>
        <v>10</v>
      </c>
    </row>
    <row r="295" spans="1:23" ht="57" x14ac:dyDescent="0.2">
      <c r="A295" s="257" t="s">
        <v>1119</v>
      </c>
      <c r="B295" s="254" t="s">
        <v>1204</v>
      </c>
      <c r="C295" s="250">
        <v>0</v>
      </c>
      <c r="D295" s="250">
        <v>0</v>
      </c>
      <c r="E295" s="250">
        <v>0</v>
      </c>
      <c r="F295" s="250">
        <v>0</v>
      </c>
      <c r="G295" s="250">
        <v>0</v>
      </c>
      <c r="H295" s="250">
        <v>0</v>
      </c>
      <c r="I295" s="250">
        <v>0</v>
      </c>
      <c r="J295" s="249">
        <v>1</v>
      </c>
      <c r="K295" s="249" t="s">
        <v>37</v>
      </c>
      <c r="L295" s="250" t="s">
        <v>9</v>
      </c>
      <c r="M295" s="250"/>
      <c r="N295" s="250" t="s">
        <v>1462</v>
      </c>
      <c r="O295" s="250"/>
      <c r="P295" s="250"/>
      <c r="Q295" s="250"/>
      <c r="R295" s="249" t="s">
        <v>1543</v>
      </c>
      <c r="S295" s="249" t="s">
        <v>1543</v>
      </c>
      <c r="T295" s="250"/>
      <c r="U295" s="250"/>
      <c r="V295" s="249" t="s">
        <v>75</v>
      </c>
      <c r="W295" s="249">
        <f t="shared" si="4"/>
        <v>10</v>
      </c>
    </row>
    <row r="296" spans="1:23" ht="57" x14ac:dyDescent="0.2">
      <c r="A296" s="257" t="s">
        <v>1120</v>
      </c>
      <c r="B296" s="254" t="s">
        <v>1528</v>
      </c>
      <c r="C296" s="249">
        <v>0</v>
      </c>
      <c r="D296" s="249">
        <v>0</v>
      </c>
      <c r="E296" s="249">
        <v>0</v>
      </c>
      <c r="F296" s="249">
        <v>0</v>
      </c>
      <c r="G296" s="249">
        <v>0</v>
      </c>
      <c r="H296" s="249">
        <v>0</v>
      </c>
      <c r="I296" s="249">
        <v>0</v>
      </c>
      <c r="J296" s="249">
        <v>1</v>
      </c>
      <c r="K296" s="249"/>
      <c r="L296" s="249" t="s">
        <v>9</v>
      </c>
      <c r="M296" s="249" t="s">
        <v>1038</v>
      </c>
      <c r="N296" s="249" t="s">
        <v>1462</v>
      </c>
      <c r="O296" s="249" t="s">
        <v>1038</v>
      </c>
      <c r="P296" s="249" t="s">
        <v>1038</v>
      </c>
      <c r="Q296" s="249" t="s">
        <v>1038</v>
      </c>
      <c r="R296" s="249" t="s">
        <v>1038</v>
      </c>
      <c r="S296" s="249" t="s">
        <v>1038</v>
      </c>
      <c r="T296" s="249" t="s">
        <v>149</v>
      </c>
      <c r="U296" s="249" t="s">
        <v>1038</v>
      </c>
      <c r="V296" s="249" t="s">
        <v>46</v>
      </c>
      <c r="W296" s="249">
        <f t="shared" si="4"/>
        <v>20</v>
      </c>
    </row>
    <row r="297" spans="1:23" ht="57" x14ac:dyDescent="0.2">
      <c r="A297" s="257" t="s">
        <v>814</v>
      </c>
      <c r="B297" s="254" t="s">
        <v>1205</v>
      </c>
      <c r="C297" s="249">
        <v>0</v>
      </c>
      <c r="D297" s="249">
        <v>0</v>
      </c>
      <c r="E297" s="249">
        <v>0</v>
      </c>
      <c r="F297" s="249">
        <v>0</v>
      </c>
      <c r="G297" s="249">
        <v>0</v>
      </c>
      <c r="H297" s="249">
        <v>0</v>
      </c>
      <c r="I297" s="249">
        <v>0</v>
      </c>
      <c r="J297" s="249">
        <v>1</v>
      </c>
      <c r="K297" s="249"/>
      <c r="L297" s="249" t="s">
        <v>9</v>
      </c>
      <c r="M297" s="249" t="s">
        <v>1038</v>
      </c>
      <c r="N297" s="249" t="s">
        <v>1462</v>
      </c>
      <c r="O297" s="249" t="s">
        <v>1038</v>
      </c>
      <c r="P297" s="249" t="s">
        <v>1038</v>
      </c>
      <c r="Q297" s="249" t="s">
        <v>1038</v>
      </c>
      <c r="R297" s="249" t="s">
        <v>1038</v>
      </c>
      <c r="S297" s="249" t="s">
        <v>1038</v>
      </c>
      <c r="T297" s="249" t="s">
        <v>40</v>
      </c>
      <c r="U297" s="249" t="s">
        <v>1038</v>
      </c>
      <c r="V297" s="249" t="s">
        <v>46</v>
      </c>
      <c r="W297" s="249">
        <f t="shared" si="4"/>
        <v>20</v>
      </c>
    </row>
    <row r="298" spans="1:23" ht="57" x14ac:dyDescent="0.2">
      <c r="A298" s="257" t="s">
        <v>816</v>
      </c>
      <c r="B298" s="254" t="s">
        <v>1206</v>
      </c>
      <c r="C298" s="249">
        <v>0</v>
      </c>
      <c r="D298" s="249">
        <v>0</v>
      </c>
      <c r="E298" s="249">
        <v>0</v>
      </c>
      <c r="F298" s="249">
        <v>0</v>
      </c>
      <c r="G298" s="249">
        <v>0</v>
      </c>
      <c r="H298" s="249">
        <v>0</v>
      </c>
      <c r="I298" s="249">
        <v>0</v>
      </c>
      <c r="J298" s="249">
        <v>1</v>
      </c>
      <c r="K298" s="249" t="s">
        <v>37</v>
      </c>
      <c r="L298" s="249" t="s">
        <v>9</v>
      </c>
      <c r="M298" s="249" t="s">
        <v>1038</v>
      </c>
      <c r="N298" s="249" t="s">
        <v>1462</v>
      </c>
      <c r="O298" s="249" t="s">
        <v>1038</v>
      </c>
      <c r="P298" s="249" t="s">
        <v>1038</v>
      </c>
      <c r="Q298" s="249" t="s">
        <v>1038</v>
      </c>
      <c r="R298" s="249" t="s">
        <v>1038</v>
      </c>
      <c r="S298" s="249" t="s">
        <v>1038</v>
      </c>
      <c r="T298" s="249" t="s">
        <v>1038</v>
      </c>
      <c r="U298" s="249" t="s">
        <v>1038</v>
      </c>
      <c r="V298" s="249" t="s">
        <v>75</v>
      </c>
      <c r="W298" s="249">
        <f t="shared" si="4"/>
        <v>10</v>
      </c>
    </row>
    <row r="299" spans="1:23" ht="57" x14ac:dyDescent="0.2">
      <c r="A299" s="257" t="s">
        <v>817</v>
      </c>
      <c r="B299" s="254" t="s">
        <v>815</v>
      </c>
      <c r="C299" s="249">
        <v>0</v>
      </c>
      <c r="D299" s="249">
        <v>0</v>
      </c>
      <c r="E299" s="249">
        <v>0</v>
      </c>
      <c r="F299" s="249">
        <v>0</v>
      </c>
      <c r="G299" s="249">
        <v>0</v>
      </c>
      <c r="H299" s="249">
        <v>0</v>
      </c>
      <c r="I299" s="249">
        <v>0</v>
      </c>
      <c r="J299" s="249">
        <v>1</v>
      </c>
      <c r="K299" s="249" t="s">
        <v>37</v>
      </c>
      <c r="L299" s="249" t="s">
        <v>9</v>
      </c>
      <c r="M299" s="249" t="s">
        <v>1038</v>
      </c>
      <c r="N299" s="249" t="s">
        <v>1462</v>
      </c>
      <c r="O299" s="249" t="s">
        <v>1038</v>
      </c>
      <c r="P299" s="249" t="s">
        <v>1038</v>
      </c>
      <c r="Q299" s="249" t="s">
        <v>1038</v>
      </c>
      <c r="R299" s="249" t="s">
        <v>1038</v>
      </c>
      <c r="S299" s="249" t="s">
        <v>1038</v>
      </c>
      <c r="T299" s="249" t="s">
        <v>1038</v>
      </c>
      <c r="U299" s="249" t="s">
        <v>1038</v>
      </c>
      <c r="V299" s="249" t="s">
        <v>41</v>
      </c>
      <c r="W299" s="249">
        <f t="shared" si="4"/>
        <v>5</v>
      </c>
    </row>
    <row r="300" spans="1:23" ht="57" x14ac:dyDescent="0.2">
      <c r="A300" s="257" t="s">
        <v>819</v>
      </c>
      <c r="B300" s="254" t="s">
        <v>818</v>
      </c>
      <c r="C300" s="249">
        <v>0</v>
      </c>
      <c r="D300" s="249">
        <v>0</v>
      </c>
      <c r="E300" s="249">
        <v>0</v>
      </c>
      <c r="F300" s="249">
        <v>0</v>
      </c>
      <c r="G300" s="249">
        <v>0</v>
      </c>
      <c r="H300" s="249">
        <v>0</v>
      </c>
      <c r="I300" s="249">
        <v>0</v>
      </c>
      <c r="J300" s="249">
        <v>1</v>
      </c>
      <c r="K300" s="249" t="s">
        <v>37</v>
      </c>
      <c r="L300" s="249" t="s">
        <v>9</v>
      </c>
      <c r="M300" s="249" t="s">
        <v>1038</v>
      </c>
      <c r="N300" s="249" t="s">
        <v>1462</v>
      </c>
      <c r="O300" s="249" t="s">
        <v>1038</v>
      </c>
      <c r="P300" s="249" t="s">
        <v>1038</v>
      </c>
      <c r="Q300" s="249" t="s">
        <v>1038</v>
      </c>
      <c r="R300" s="249" t="s">
        <v>1038</v>
      </c>
      <c r="S300" s="249" t="s">
        <v>1038</v>
      </c>
      <c r="T300" s="249" t="s">
        <v>1038</v>
      </c>
      <c r="U300" s="249" t="s">
        <v>1038</v>
      </c>
      <c r="V300" s="249" t="s">
        <v>41</v>
      </c>
      <c r="W300" s="249">
        <f t="shared" si="4"/>
        <v>5</v>
      </c>
    </row>
    <row r="301" spans="1:23" ht="57" x14ac:dyDescent="0.2">
      <c r="A301" s="257" t="s">
        <v>820</v>
      </c>
      <c r="B301" s="254" t="s">
        <v>1207</v>
      </c>
      <c r="C301" s="249">
        <v>0</v>
      </c>
      <c r="D301" s="249">
        <v>0</v>
      </c>
      <c r="E301" s="249">
        <v>0</v>
      </c>
      <c r="F301" s="249">
        <v>0</v>
      </c>
      <c r="G301" s="249">
        <v>0</v>
      </c>
      <c r="H301" s="249">
        <v>0</v>
      </c>
      <c r="I301" s="249">
        <v>0</v>
      </c>
      <c r="J301" s="249">
        <v>1</v>
      </c>
      <c r="K301" s="249" t="s">
        <v>37</v>
      </c>
      <c r="L301" s="249" t="s">
        <v>9</v>
      </c>
      <c r="M301" s="249" t="s">
        <v>1038</v>
      </c>
      <c r="N301" s="249" t="s">
        <v>1462</v>
      </c>
      <c r="O301" s="249" t="s">
        <v>1038</v>
      </c>
      <c r="P301" s="249" t="s">
        <v>1038</v>
      </c>
      <c r="Q301" s="249" t="s">
        <v>1038</v>
      </c>
      <c r="R301" s="249" t="s">
        <v>1038</v>
      </c>
      <c r="S301" s="249" t="s">
        <v>1038</v>
      </c>
      <c r="T301" s="249" t="s">
        <v>1038</v>
      </c>
      <c r="U301" s="249" t="s">
        <v>1038</v>
      </c>
      <c r="V301" s="249" t="s">
        <v>41</v>
      </c>
      <c r="W301" s="249">
        <f t="shared" si="4"/>
        <v>5</v>
      </c>
    </row>
    <row r="302" spans="1:23" ht="57" x14ac:dyDescent="0.2">
      <c r="A302" s="257" t="s">
        <v>821</v>
      </c>
      <c r="B302" s="254" t="s">
        <v>822</v>
      </c>
      <c r="C302" s="249">
        <v>0</v>
      </c>
      <c r="D302" s="249">
        <v>0</v>
      </c>
      <c r="E302" s="249">
        <v>0</v>
      </c>
      <c r="F302" s="249">
        <v>0</v>
      </c>
      <c r="G302" s="249">
        <v>0</v>
      </c>
      <c r="H302" s="249">
        <v>0</v>
      </c>
      <c r="I302" s="249">
        <v>0</v>
      </c>
      <c r="J302" s="249">
        <v>1</v>
      </c>
      <c r="K302" s="249" t="s">
        <v>37</v>
      </c>
      <c r="L302" s="249" t="s">
        <v>9</v>
      </c>
      <c r="M302" s="249" t="s">
        <v>1038</v>
      </c>
      <c r="N302" s="249" t="s">
        <v>1462</v>
      </c>
      <c r="O302" s="249" t="s">
        <v>1038</v>
      </c>
      <c r="P302" s="249" t="s">
        <v>1038</v>
      </c>
      <c r="Q302" s="249" t="s">
        <v>1038</v>
      </c>
      <c r="R302" s="249" t="s">
        <v>1038</v>
      </c>
      <c r="S302" s="249" t="s">
        <v>1038</v>
      </c>
      <c r="T302" s="249" t="s">
        <v>1038</v>
      </c>
      <c r="U302" s="249" t="s">
        <v>1038</v>
      </c>
      <c r="V302" s="249" t="s">
        <v>41</v>
      </c>
      <c r="W302" s="249">
        <f t="shared" si="4"/>
        <v>5</v>
      </c>
    </row>
    <row r="303" spans="1:23" ht="57" x14ac:dyDescent="0.2">
      <c r="A303" s="259" t="s">
        <v>823</v>
      </c>
      <c r="B303" s="249" t="s">
        <v>1273</v>
      </c>
      <c r="C303" s="249">
        <v>0</v>
      </c>
      <c r="D303" s="249">
        <v>0</v>
      </c>
      <c r="E303" s="249">
        <v>0</v>
      </c>
      <c r="F303" s="249">
        <v>0</v>
      </c>
      <c r="G303" s="249">
        <v>0</v>
      </c>
      <c r="H303" s="249">
        <v>0</v>
      </c>
      <c r="I303" s="249">
        <v>1</v>
      </c>
      <c r="J303" s="249">
        <v>0</v>
      </c>
      <c r="K303" s="249" t="s">
        <v>22</v>
      </c>
      <c r="L303" s="249" t="s">
        <v>1072</v>
      </c>
      <c r="M303" s="249" t="s">
        <v>1038</v>
      </c>
      <c r="N303" s="249" t="s">
        <v>1462</v>
      </c>
      <c r="O303" s="249" t="s">
        <v>824</v>
      </c>
      <c r="P303" s="249" t="s">
        <v>1038</v>
      </c>
      <c r="Q303" s="249" t="s">
        <v>1038</v>
      </c>
      <c r="R303" s="249" t="s">
        <v>1543</v>
      </c>
      <c r="S303" s="249" t="s">
        <v>1543</v>
      </c>
      <c r="T303" s="249" t="s">
        <v>1038</v>
      </c>
      <c r="U303" s="249" t="s">
        <v>1038</v>
      </c>
      <c r="V303" s="249" t="s">
        <v>1038</v>
      </c>
      <c r="W303" s="249">
        <f t="shared" si="4"/>
        <v>10</v>
      </c>
    </row>
    <row r="304" spans="1:23" ht="57" x14ac:dyDescent="0.2">
      <c r="A304" s="250" t="s">
        <v>825</v>
      </c>
      <c r="B304" s="249" t="s">
        <v>1274</v>
      </c>
      <c r="C304" s="249">
        <v>0</v>
      </c>
      <c r="D304" s="249">
        <v>0</v>
      </c>
      <c r="E304" s="249">
        <v>0</v>
      </c>
      <c r="F304" s="249">
        <v>0</v>
      </c>
      <c r="G304" s="249">
        <v>0</v>
      </c>
      <c r="H304" s="249">
        <v>0</v>
      </c>
      <c r="I304" s="249">
        <v>1</v>
      </c>
      <c r="J304" s="249">
        <v>0</v>
      </c>
      <c r="K304" s="249" t="s">
        <v>22</v>
      </c>
      <c r="L304" s="249" t="s">
        <v>1072</v>
      </c>
      <c r="M304" s="249" t="s">
        <v>1038</v>
      </c>
      <c r="N304" s="249" t="s">
        <v>1462</v>
      </c>
      <c r="O304" s="249" t="s">
        <v>826</v>
      </c>
      <c r="P304" s="249" t="s">
        <v>1038</v>
      </c>
      <c r="Q304" s="249" t="s">
        <v>1038</v>
      </c>
      <c r="R304" s="249" t="s">
        <v>1038</v>
      </c>
      <c r="S304" s="249" t="s">
        <v>1038</v>
      </c>
      <c r="T304" s="249" t="s">
        <v>1038</v>
      </c>
      <c r="U304" s="249" t="s">
        <v>1038</v>
      </c>
      <c r="V304" s="249" t="s">
        <v>1038</v>
      </c>
      <c r="W304" s="249">
        <f t="shared" si="4"/>
        <v>10</v>
      </c>
    </row>
    <row r="305" spans="1:23" ht="57" x14ac:dyDescent="0.2">
      <c r="A305" s="250" t="s">
        <v>827</v>
      </c>
      <c r="B305" s="249" t="s">
        <v>1529</v>
      </c>
      <c r="C305" s="249">
        <v>0</v>
      </c>
      <c r="D305" s="249">
        <v>0</v>
      </c>
      <c r="E305" s="249">
        <v>0</v>
      </c>
      <c r="F305" s="249">
        <v>0</v>
      </c>
      <c r="G305" s="249">
        <v>0</v>
      </c>
      <c r="H305" s="249">
        <v>0</v>
      </c>
      <c r="I305" s="249">
        <v>1</v>
      </c>
      <c r="J305" s="249">
        <v>0</v>
      </c>
      <c r="K305" s="249"/>
      <c r="L305" s="249" t="s">
        <v>8</v>
      </c>
      <c r="M305" s="249" t="s">
        <v>1038</v>
      </c>
      <c r="N305" s="249" t="s">
        <v>1462</v>
      </c>
      <c r="O305" s="249" t="s">
        <v>830</v>
      </c>
      <c r="P305" s="249" t="s">
        <v>1038</v>
      </c>
      <c r="Q305" s="249" t="s">
        <v>1038</v>
      </c>
      <c r="R305" s="249" t="s">
        <v>1543</v>
      </c>
      <c r="S305" s="249" t="s">
        <v>1543</v>
      </c>
      <c r="T305" s="249" t="s">
        <v>40</v>
      </c>
      <c r="U305" s="249" t="s">
        <v>1038</v>
      </c>
      <c r="V305" s="249" t="s">
        <v>46</v>
      </c>
      <c r="W305" s="249">
        <f t="shared" si="4"/>
        <v>20</v>
      </c>
    </row>
    <row r="306" spans="1:23" ht="57" x14ac:dyDescent="0.2">
      <c r="A306" s="250" t="s">
        <v>829</v>
      </c>
      <c r="B306" s="249" t="s">
        <v>1275</v>
      </c>
      <c r="C306" s="249">
        <v>0</v>
      </c>
      <c r="D306" s="249">
        <v>0</v>
      </c>
      <c r="E306" s="249">
        <v>0</v>
      </c>
      <c r="F306" s="249">
        <v>0</v>
      </c>
      <c r="G306" s="249">
        <v>0</v>
      </c>
      <c r="H306" s="249">
        <v>0</v>
      </c>
      <c r="I306" s="249">
        <v>1</v>
      </c>
      <c r="J306" s="249">
        <v>0</v>
      </c>
      <c r="K306" s="249"/>
      <c r="L306" s="249" t="s">
        <v>8</v>
      </c>
      <c r="M306" s="249" t="s">
        <v>1038</v>
      </c>
      <c r="N306" s="249" t="s">
        <v>1462</v>
      </c>
      <c r="O306" s="249" t="s">
        <v>1208</v>
      </c>
      <c r="P306" s="249" t="s">
        <v>1038</v>
      </c>
      <c r="Q306" s="249" t="s">
        <v>1038</v>
      </c>
      <c r="R306" s="249" t="s">
        <v>1038</v>
      </c>
      <c r="S306" s="249" t="s">
        <v>1038</v>
      </c>
      <c r="T306" s="249" t="s">
        <v>40</v>
      </c>
      <c r="U306" s="249" t="s">
        <v>1038</v>
      </c>
      <c r="V306" s="249" t="s">
        <v>46</v>
      </c>
      <c r="W306" s="249">
        <f t="shared" si="4"/>
        <v>20</v>
      </c>
    </row>
    <row r="307" spans="1:23" ht="57" x14ac:dyDescent="0.2">
      <c r="A307" s="250" t="s">
        <v>831</v>
      </c>
      <c r="B307" s="249" t="s">
        <v>1091</v>
      </c>
      <c r="C307" s="249">
        <v>0</v>
      </c>
      <c r="D307" s="249">
        <v>0</v>
      </c>
      <c r="E307" s="249">
        <v>0</v>
      </c>
      <c r="F307" s="249">
        <v>0</v>
      </c>
      <c r="G307" s="249">
        <v>0</v>
      </c>
      <c r="H307" s="249">
        <v>0</v>
      </c>
      <c r="I307" s="249">
        <v>1</v>
      </c>
      <c r="J307" s="249">
        <v>0</v>
      </c>
      <c r="K307" s="249"/>
      <c r="L307" s="249" t="s">
        <v>8</v>
      </c>
      <c r="M307" s="249" t="s">
        <v>1038</v>
      </c>
      <c r="N307" s="249" t="s">
        <v>1462</v>
      </c>
      <c r="O307" s="249" t="s">
        <v>835</v>
      </c>
      <c r="P307" s="249" t="s">
        <v>1038</v>
      </c>
      <c r="Q307" s="249" t="s">
        <v>1038</v>
      </c>
      <c r="R307" s="249" t="s">
        <v>1038</v>
      </c>
      <c r="S307" s="249" t="s">
        <v>1038</v>
      </c>
      <c r="T307" s="249" t="s">
        <v>40</v>
      </c>
      <c r="U307" s="249" t="s">
        <v>1038</v>
      </c>
      <c r="V307" s="249" t="s">
        <v>46</v>
      </c>
      <c r="W307" s="249">
        <f t="shared" si="4"/>
        <v>20</v>
      </c>
    </row>
    <row r="308" spans="1:23" ht="57" x14ac:dyDescent="0.2">
      <c r="A308" s="250" t="s">
        <v>832</v>
      </c>
      <c r="B308" s="249" t="s">
        <v>1276</v>
      </c>
      <c r="C308" s="249">
        <v>0</v>
      </c>
      <c r="D308" s="249">
        <v>0</v>
      </c>
      <c r="E308" s="249">
        <v>0</v>
      </c>
      <c r="F308" s="249">
        <v>0</v>
      </c>
      <c r="G308" s="249">
        <v>0</v>
      </c>
      <c r="H308" s="249">
        <v>0</v>
      </c>
      <c r="I308" s="249">
        <v>1</v>
      </c>
      <c r="J308" s="249">
        <v>0</v>
      </c>
      <c r="K308" s="249" t="s">
        <v>37</v>
      </c>
      <c r="L308" s="249" t="s">
        <v>8</v>
      </c>
      <c r="M308" s="249" t="s">
        <v>1038</v>
      </c>
      <c r="N308" s="249" t="s">
        <v>1462</v>
      </c>
      <c r="O308" s="249" t="s">
        <v>828</v>
      </c>
      <c r="P308" s="249" t="s">
        <v>1038</v>
      </c>
      <c r="Q308" s="249" t="s">
        <v>1038</v>
      </c>
      <c r="R308" s="249" t="s">
        <v>1038</v>
      </c>
      <c r="S308" s="249" t="s">
        <v>1038</v>
      </c>
      <c r="T308" s="249" t="s">
        <v>1038</v>
      </c>
      <c r="U308" s="249" t="s">
        <v>1038</v>
      </c>
      <c r="V308" s="249" t="s">
        <v>75</v>
      </c>
      <c r="W308" s="249">
        <f t="shared" si="4"/>
        <v>10</v>
      </c>
    </row>
    <row r="309" spans="1:23" ht="85.5" x14ac:dyDescent="0.2">
      <c r="A309" s="250" t="s">
        <v>834</v>
      </c>
      <c r="B309" s="249" t="s">
        <v>1277</v>
      </c>
      <c r="C309" s="249">
        <v>0</v>
      </c>
      <c r="D309" s="249">
        <v>0</v>
      </c>
      <c r="E309" s="249">
        <v>0</v>
      </c>
      <c r="F309" s="249">
        <v>0</v>
      </c>
      <c r="G309" s="249">
        <v>0</v>
      </c>
      <c r="H309" s="249">
        <v>0</v>
      </c>
      <c r="I309" s="249">
        <v>1</v>
      </c>
      <c r="J309" s="249">
        <v>0</v>
      </c>
      <c r="K309" s="249"/>
      <c r="L309" s="249" t="s">
        <v>8</v>
      </c>
      <c r="M309" s="249" t="s">
        <v>1038</v>
      </c>
      <c r="N309" s="249" t="s">
        <v>1462</v>
      </c>
      <c r="O309" s="249" t="s">
        <v>833</v>
      </c>
      <c r="P309" s="249" t="s">
        <v>1038</v>
      </c>
      <c r="Q309" s="249" t="s">
        <v>1038</v>
      </c>
      <c r="R309" s="249" t="s">
        <v>1038</v>
      </c>
      <c r="S309" s="249" t="s">
        <v>1038</v>
      </c>
      <c r="T309" s="249" t="s">
        <v>40</v>
      </c>
      <c r="U309" s="249" t="s">
        <v>1038</v>
      </c>
      <c r="V309" s="249" t="s">
        <v>75</v>
      </c>
      <c r="W309" s="249">
        <f t="shared" si="4"/>
        <v>10</v>
      </c>
    </row>
    <row r="310" spans="1:23" ht="71.25" x14ac:dyDescent="0.2">
      <c r="A310" s="250" t="s">
        <v>836</v>
      </c>
      <c r="B310" s="249" t="s">
        <v>1092</v>
      </c>
      <c r="C310" s="249">
        <v>0</v>
      </c>
      <c r="D310" s="249">
        <v>0</v>
      </c>
      <c r="E310" s="249">
        <v>0</v>
      </c>
      <c r="F310" s="249">
        <v>0</v>
      </c>
      <c r="G310" s="249">
        <v>0</v>
      </c>
      <c r="H310" s="249">
        <v>0</v>
      </c>
      <c r="I310" s="249">
        <v>1</v>
      </c>
      <c r="J310" s="249">
        <v>0</v>
      </c>
      <c r="K310" s="249"/>
      <c r="L310" s="249" t="s">
        <v>8</v>
      </c>
      <c r="M310" s="249" t="s">
        <v>1038</v>
      </c>
      <c r="N310" s="249" t="s">
        <v>1462</v>
      </c>
      <c r="O310" s="249" t="s">
        <v>1209</v>
      </c>
      <c r="P310" s="249" t="s">
        <v>1038</v>
      </c>
      <c r="Q310" s="249" t="s">
        <v>1038</v>
      </c>
      <c r="R310" s="249" t="s">
        <v>1543</v>
      </c>
      <c r="S310" s="249" t="s">
        <v>1543</v>
      </c>
      <c r="T310" s="249" t="s">
        <v>40</v>
      </c>
      <c r="U310" s="249" t="s">
        <v>1038</v>
      </c>
      <c r="V310" s="249" t="s">
        <v>46</v>
      </c>
      <c r="W310" s="249">
        <f t="shared" si="4"/>
        <v>20</v>
      </c>
    </row>
    <row r="311" spans="1:23" ht="57" x14ac:dyDescent="0.2">
      <c r="A311" s="250" t="s">
        <v>837</v>
      </c>
      <c r="B311" s="249" t="s">
        <v>1093</v>
      </c>
      <c r="C311" s="249">
        <v>0</v>
      </c>
      <c r="D311" s="249">
        <v>0</v>
      </c>
      <c r="E311" s="249">
        <v>0</v>
      </c>
      <c r="F311" s="249">
        <v>0</v>
      </c>
      <c r="G311" s="249">
        <v>0</v>
      </c>
      <c r="H311" s="249">
        <v>0</v>
      </c>
      <c r="I311" s="249">
        <v>1</v>
      </c>
      <c r="J311" s="249">
        <v>0</v>
      </c>
      <c r="K311" s="249"/>
      <c r="L311" s="249" t="s">
        <v>8</v>
      </c>
      <c r="M311" s="249" t="s">
        <v>1038</v>
      </c>
      <c r="N311" s="249" t="s">
        <v>1462</v>
      </c>
      <c r="O311" s="249" t="s">
        <v>1210</v>
      </c>
      <c r="P311" s="249" t="s">
        <v>1038</v>
      </c>
      <c r="Q311" s="249" t="s">
        <v>1038</v>
      </c>
      <c r="R311" s="249" t="s">
        <v>1038</v>
      </c>
      <c r="S311" s="249" t="s">
        <v>1038</v>
      </c>
      <c r="T311" s="249" t="s">
        <v>40</v>
      </c>
      <c r="U311" s="249" t="s">
        <v>1038</v>
      </c>
      <c r="V311" s="249" t="s">
        <v>46</v>
      </c>
      <c r="W311" s="249">
        <f t="shared" si="4"/>
        <v>20</v>
      </c>
    </row>
    <row r="312" spans="1:23" ht="128.25" x14ac:dyDescent="0.2">
      <c r="A312" s="250" t="s">
        <v>838</v>
      </c>
      <c r="B312" s="249" t="s">
        <v>1530</v>
      </c>
      <c r="C312" s="249">
        <v>0</v>
      </c>
      <c r="D312" s="249">
        <v>0</v>
      </c>
      <c r="E312" s="249">
        <v>0</v>
      </c>
      <c r="F312" s="249">
        <v>0</v>
      </c>
      <c r="G312" s="249">
        <v>0</v>
      </c>
      <c r="H312" s="249">
        <v>0</v>
      </c>
      <c r="I312" s="249">
        <v>1</v>
      </c>
      <c r="J312" s="249">
        <v>0</v>
      </c>
      <c r="K312" s="249"/>
      <c r="L312" s="249" t="s">
        <v>8</v>
      </c>
      <c r="M312" s="249" t="s">
        <v>1038</v>
      </c>
      <c r="N312" s="249" t="s">
        <v>1462</v>
      </c>
      <c r="O312" s="249" t="s">
        <v>1278</v>
      </c>
      <c r="P312" s="249" t="s">
        <v>1038</v>
      </c>
      <c r="Q312" s="249" t="s">
        <v>1038</v>
      </c>
      <c r="R312" s="249" t="s">
        <v>1038</v>
      </c>
      <c r="S312" s="249" t="s">
        <v>1038</v>
      </c>
      <c r="T312" s="249" t="s">
        <v>40</v>
      </c>
      <c r="U312" s="249" t="s">
        <v>1038</v>
      </c>
      <c r="V312" s="249" t="s">
        <v>46</v>
      </c>
      <c r="W312" s="249">
        <f t="shared" si="4"/>
        <v>20</v>
      </c>
    </row>
    <row r="313" spans="1:23" ht="128.25" x14ac:dyDescent="0.2">
      <c r="A313" s="250" t="s">
        <v>839</v>
      </c>
      <c r="B313" s="249" t="s">
        <v>1531</v>
      </c>
      <c r="C313" s="249">
        <v>0</v>
      </c>
      <c r="D313" s="249">
        <v>0</v>
      </c>
      <c r="E313" s="249">
        <v>0</v>
      </c>
      <c r="F313" s="249">
        <v>0</v>
      </c>
      <c r="G313" s="249">
        <v>0</v>
      </c>
      <c r="H313" s="249">
        <v>0</v>
      </c>
      <c r="I313" s="249">
        <v>1</v>
      </c>
      <c r="J313" s="249">
        <v>0</v>
      </c>
      <c r="K313" s="249"/>
      <c r="L313" s="249" t="s">
        <v>8</v>
      </c>
      <c r="M313" s="249" t="s">
        <v>1038</v>
      </c>
      <c r="N313" s="249" t="s">
        <v>1462</v>
      </c>
      <c r="O313" s="249" t="s">
        <v>1279</v>
      </c>
      <c r="P313" s="249" t="s">
        <v>1038</v>
      </c>
      <c r="Q313" s="249" t="s">
        <v>1038</v>
      </c>
      <c r="R313" s="249" t="s">
        <v>1038</v>
      </c>
      <c r="S313" s="249" t="s">
        <v>1038</v>
      </c>
      <c r="T313" s="249" t="s">
        <v>40</v>
      </c>
      <c r="U313" s="249" t="s">
        <v>1038</v>
      </c>
      <c r="V313" s="249" t="s">
        <v>46</v>
      </c>
      <c r="W313" s="249">
        <f t="shared" si="4"/>
        <v>20</v>
      </c>
    </row>
    <row r="314" spans="1:23" ht="57" x14ac:dyDescent="0.2">
      <c r="A314" s="250" t="s">
        <v>840</v>
      </c>
      <c r="B314" s="249" t="s">
        <v>1532</v>
      </c>
      <c r="C314" s="249">
        <v>0</v>
      </c>
      <c r="D314" s="249">
        <v>0</v>
      </c>
      <c r="E314" s="249">
        <v>0</v>
      </c>
      <c r="F314" s="249">
        <v>0</v>
      </c>
      <c r="G314" s="249">
        <v>0</v>
      </c>
      <c r="H314" s="249">
        <v>0</v>
      </c>
      <c r="I314" s="249">
        <v>1</v>
      </c>
      <c r="J314" s="249">
        <v>0</v>
      </c>
      <c r="K314" s="249"/>
      <c r="L314" s="249" t="s">
        <v>8</v>
      </c>
      <c r="M314" s="249" t="s">
        <v>1038</v>
      </c>
      <c r="N314" s="249" t="s">
        <v>1462</v>
      </c>
      <c r="O314" s="249" t="s">
        <v>1211</v>
      </c>
      <c r="P314" s="249" t="s">
        <v>1038</v>
      </c>
      <c r="Q314" s="249" t="s">
        <v>1038</v>
      </c>
      <c r="R314" s="249" t="s">
        <v>1038</v>
      </c>
      <c r="S314" s="249" t="s">
        <v>1038</v>
      </c>
      <c r="T314" s="249" t="s">
        <v>40</v>
      </c>
      <c r="U314" s="249" t="s">
        <v>1038</v>
      </c>
      <c r="V314" s="249" t="s">
        <v>41</v>
      </c>
      <c r="W314" s="249">
        <f t="shared" si="4"/>
        <v>5</v>
      </c>
    </row>
    <row r="315" spans="1:23" ht="57" x14ac:dyDescent="0.2">
      <c r="A315" s="250" t="s">
        <v>841</v>
      </c>
      <c r="B315" s="249" t="s">
        <v>1280</v>
      </c>
      <c r="C315" s="249">
        <v>0</v>
      </c>
      <c r="D315" s="249">
        <v>0</v>
      </c>
      <c r="E315" s="249">
        <v>0</v>
      </c>
      <c r="F315" s="249">
        <v>0</v>
      </c>
      <c r="G315" s="249">
        <v>0</v>
      </c>
      <c r="H315" s="249">
        <v>0</v>
      </c>
      <c r="I315" s="249">
        <v>1</v>
      </c>
      <c r="J315" s="249">
        <v>0</v>
      </c>
      <c r="K315" s="249"/>
      <c r="L315" s="249" t="s">
        <v>8</v>
      </c>
      <c r="M315" s="249" t="s">
        <v>1038</v>
      </c>
      <c r="N315" s="249" t="s">
        <v>1462</v>
      </c>
      <c r="O315" s="249" t="s">
        <v>1281</v>
      </c>
      <c r="P315" s="249" t="s">
        <v>1038</v>
      </c>
      <c r="Q315" s="249" t="s">
        <v>1038</v>
      </c>
      <c r="R315" s="249" t="s">
        <v>1543</v>
      </c>
      <c r="S315" s="249" t="s">
        <v>1543</v>
      </c>
      <c r="T315" s="249" t="s">
        <v>40</v>
      </c>
      <c r="U315" s="249" t="s">
        <v>1038</v>
      </c>
      <c r="V315" s="249" t="s">
        <v>46</v>
      </c>
      <c r="W315" s="249">
        <f t="shared" si="4"/>
        <v>20</v>
      </c>
    </row>
    <row r="316" spans="1:23" ht="57" x14ac:dyDescent="0.2">
      <c r="A316" s="250" t="s">
        <v>842</v>
      </c>
      <c r="B316" s="249" t="s">
        <v>1282</v>
      </c>
      <c r="C316" s="249">
        <v>0</v>
      </c>
      <c r="D316" s="249">
        <v>0</v>
      </c>
      <c r="E316" s="249">
        <v>0</v>
      </c>
      <c r="F316" s="249">
        <v>0</v>
      </c>
      <c r="G316" s="249">
        <v>0</v>
      </c>
      <c r="H316" s="249">
        <v>0</v>
      </c>
      <c r="I316" s="249">
        <v>1</v>
      </c>
      <c r="J316" s="249">
        <v>0</v>
      </c>
      <c r="K316" s="249"/>
      <c r="L316" s="249" t="s">
        <v>8</v>
      </c>
      <c r="M316" s="249" t="s">
        <v>1038</v>
      </c>
      <c r="N316" s="249" t="s">
        <v>1462</v>
      </c>
      <c r="O316" s="249" t="s">
        <v>1283</v>
      </c>
      <c r="P316" s="249" t="s">
        <v>1038</v>
      </c>
      <c r="Q316" s="249" t="s">
        <v>1038</v>
      </c>
      <c r="R316" s="249" t="s">
        <v>1038</v>
      </c>
      <c r="S316" s="249" t="s">
        <v>1038</v>
      </c>
      <c r="T316" s="249" t="s">
        <v>149</v>
      </c>
      <c r="U316" s="249" t="s">
        <v>1038</v>
      </c>
      <c r="V316" s="249" t="s">
        <v>46</v>
      </c>
      <c r="W316" s="249">
        <f t="shared" si="4"/>
        <v>20</v>
      </c>
    </row>
    <row r="317" spans="1:23" ht="57" x14ac:dyDescent="0.2">
      <c r="A317" s="250" t="s">
        <v>843</v>
      </c>
      <c r="B317" s="249" t="s">
        <v>1284</v>
      </c>
      <c r="C317" s="249">
        <v>0</v>
      </c>
      <c r="D317" s="249">
        <v>0</v>
      </c>
      <c r="E317" s="249">
        <v>0</v>
      </c>
      <c r="F317" s="249">
        <v>0</v>
      </c>
      <c r="G317" s="249">
        <v>0</v>
      </c>
      <c r="H317" s="249">
        <v>0</v>
      </c>
      <c r="I317" s="249">
        <v>1</v>
      </c>
      <c r="J317" s="249">
        <v>0</v>
      </c>
      <c r="K317" s="249"/>
      <c r="L317" s="249" t="s">
        <v>8</v>
      </c>
      <c r="M317" s="249" t="s">
        <v>1038</v>
      </c>
      <c r="N317" s="249" t="s">
        <v>1462</v>
      </c>
      <c r="O317" s="249" t="s">
        <v>847</v>
      </c>
      <c r="P317" s="249" t="s">
        <v>1038</v>
      </c>
      <c r="Q317" s="249" t="s">
        <v>1038</v>
      </c>
      <c r="R317" s="249" t="s">
        <v>1038</v>
      </c>
      <c r="S317" s="249" t="s">
        <v>1038</v>
      </c>
      <c r="T317" s="249" t="s">
        <v>40</v>
      </c>
      <c r="U317" s="249" t="s">
        <v>1038</v>
      </c>
      <c r="V317" s="249" t="s">
        <v>46</v>
      </c>
      <c r="W317" s="249">
        <f t="shared" si="4"/>
        <v>20</v>
      </c>
    </row>
    <row r="318" spans="1:23" ht="71.25" x14ac:dyDescent="0.2">
      <c r="A318" s="250" t="s">
        <v>845</v>
      </c>
      <c r="B318" s="249" t="s">
        <v>1212</v>
      </c>
      <c r="C318" s="249">
        <v>0</v>
      </c>
      <c r="D318" s="249">
        <v>0</v>
      </c>
      <c r="E318" s="249">
        <v>0</v>
      </c>
      <c r="F318" s="249">
        <v>0</v>
      </c>
      <c r="G318" s="249">
        <v>0</v>
      </c>
      <c r="H318" s="249">
        <v>0</v>
      </c>
      <c r="I318" s="249">
        <v>1</v>
      </c>
      <c r="J318" s="249">
        <v>0</v>
      </c>
      <c r="K318" s="249" t="s">
        <v>37</v>
      </c>
      <c r="L318" s="249" t="s">
        <v>8</v>
      </c>
      <c r="M318" s="249" t="s">
        <v>1038</v>
      </c>
      <c r="N318" s="249" t="s">
        <v>1462</v>
      </c>
      <c r="O318" s="249" t="s">
        <v>1533</v>
      </c>
      <c r="P318" s="249" t="s">
        <v>1038</v>
      </c>
      <c r="Q318" s="249" t="s">
        <v>1038</v>
      </c>
      <c r="R318" s="249" t="s">
        <v>1038</v>
      </c>
      <c r="S318" s="249" t="s">
        <v>1038</v>
      </c>
      <c r="T318" s="249" t="s">
        <v>1038</v>
      </c>
      <c r="U318" s="249" t="s">
        <v>1038</v>
      </c>
      <c r="V318" s="249" t="s">
        <v>75</v>
      </c>
      <c r="W318" s="249">
        <f t="shared" si="4"/>
        <v>10</v>
      </c>
    </row>
    <row r="319" spans="1:23" ht="71.25" x14ac:dyDescent="0.2">
      <c r="A319" s="250" t="s">
        <v>846</v>
      </c>
      <c r="B319" s="249" t="s">
        <v>1213</v>
      </c>
      <c r="C319" s="249">
        <v>0</v>
      </c>
      <c r="D319" s="249">
        <v>0</v>
      </c>
      <c r="E319" s="249">
        <v>0</v>
      </c>
      <c r="F319" s="249">
        <v>0</v>
      </c>
      <c r="G319" s="249">
        <v>0</v>
      </c>
      <c r="H319" s="249">
        <v>0</v>
      </c>
      <c r="I319" s="249">
        <v>1</v>
      </c>
      <c r="J319" s="249">
        <v>0</v>
      </c>
      <c r="K319" s="249"/>
      <c r="L319" s="249" t="s">
        <v>8</v>
      </c>
      <c r="M319" s="249" t="s">
        <v>1038</v>
      </c>
      <c r="N319" s="249" t="s">
        <v>1462</v>
      </c>
      <c r="O319" s="249" t="s">
        <v>844</v>
      </c>
      <c r="P319" s="249" t="s">
        <v>1038</v>
      </c>
      <c r="Q319" s="249" t="s">
        <v>1038</v>
      </c>
      <c r="R319" s="249" t="s">
        <v>1038</v>
      </c>
      <c r="S319" s="249" t="s">
        <v>1038</v>
      </c>
      <c r="T319" s="249" t="s">
        <v>40</v>
      </c>
      <c r="U319" s="249" t="s">
        <v>1038</v>
      </c>
      <c r="V319" s="249" t="s">
        <v>75</v>
      </c>
      <c r="W319" s="249">
        <f t="shared" ref="W319:W334" si="5">IF($V319="Critical Importance",20,IF($V319="Minor Importance",5,10))</f>
        <v>10</v>
      </c>
    </row>
    <row r="320" spans="1:23" ht="71.25" x14ac:dyDescent="0.2">
      <c r="A320" s="250" t="s">
        <v>848</v>
      </c>
      <c r="B320" s="249" t="s">
        <v>1570</v>
      </c>
      <c r="C320" s="249">
        <v>0</v>
      </c>
      <c r="D320" s="249">
        <v>0</v>
      </c>
      <c r="E320" s="249">
        <v>0</v>
      </c>
      <c r="F320" s="249">
        <v>0</v>
      </c>
      <c r="G320" s="249">
        <v>0</v>
      </c>
      <c r="H320" s="249">
        <v>0</v>
      </c>
      <c r="I320" s="249">
        <v>1</v>
      </c>
      <c r="J320" s="249">
        <v>0</v>
      </c>
      <c r="K320" s="249"/>
      <c r="L320" s="249" t="s">
        <v>8</v>
      </c>
      <c r="M320" s="249" t="s">
        <v>1038</v>
      </c>
      <c r="N320" s="249" t="s">
        <v>1463</v>
      </c>
      <c r="O320" s="249" t="s">
        <v>851</v>
      </c>
      <c r="P320" s="249" t="s">
        <v>1038</v>
      </c>
      <c r="Q320" s="249" t="s">
        <v>1038</v>
      </c>
      <c r="R320" s="249" t="s">
        <v>1543</v>
      </c>
      <c r="S320" s="249" t="s">
        <v>1543</v>
      </c>
      <c r="T320" s="249" t="s">
        <v>40</v>
      </c>
      <c r="U320" s="249" t="s">
        <v>1038</v>
      </c>
      <c r="V320" s="249" t="s">
        <v>46</v>
      </c>
      <c r="W320" s="249">
        <f t="shared" si="5"/>
        <v>20</v>
      </c>
    </row>
    <row r="321" spans="1:23" ht="71.25" x14ac:dyDescent="0.2">
      <c r="A321" s="250" t="s">
        <v>850</v>
      </c>
      <c r="B321" s="249" t="s">
        <v>1094</v>
      </c>
      <c r="C321" s="249">
        <v>0</v>
      </c>
      <c r="D321" s="249">
        <v>0</v>
      </c>
      <c r="E321" s="249">
        <v>0</v>
      </c>
      <c r="F321" s="249">
        <v>0</v>
      </c>
      <c r="G321" s="249">
        <v>0</v>
      </c>
      <c r="H321" s="249">
        <v>0</v>
      </c>
      <c r="I321" s="249">
        <v>1</v>
      </c>
      <c r="J321" s="249">
        <v>0</v>
      </c>
      <c r="K321" s="249"/>
      <c r="L321" s="249" t="s">
        <v>8</v>
      </c>
      <c r="M321" s="249" t="s">
        <v>1038</v>
      </c>
      <c r="N321" s="249" t="s">
        <v>1463</v>
      </c>
      <c r="O321" s="249" t="s">
        <v>866</v>
      </c>
      <c r="P321" s="249" t="s">
        <v>1038</v>
      </c>
      <c r="Q321" s="249" t="s">
        <v>1038</v>
      </c>
      <c r="R321" s="249" t="s">
        <v>1038</v>
      </c>
      <c r="S321" s="249" t="s">
        <v>1038</v>
      </c>
      <c r="T321" s="249" t="s">
        <v>40</v>
      </c>
      <c r="U321" s="249" t="s">
        <v>1038</v>
      </c>
      <c r="V321" s="249" t="s">
        <v>46</v>
      </c>
      <c r="W321" s="249">
        <f t="shared" si="5"/>
        <v>20</v>
      </c>
    </row>
    <row r="322" spans="1:23" ht="144.75" customHeight="1" x14ac:dyDescent="0.2">
      <c r="A322" s="250" t="s">
        <v>852</v>
      </c>
      <c r="B322" s="249" t="s">
        <v>1285</v>
      </c>
      <c r="C322" s="249">
        <v>0</v>
      </c>
      <c r="D322" s="249">
        <v>0</v>
      </c>
      <c r="E322" s="249">
        <v>0</v>
      </c>
      <c r="F322" s="249">
        <v>0</v>
      </c>
      <c r="G322" s="249">
        <v>0</v>
      </c>
      <c r="H322" s="249">
        <v>0</v>
      </c>
      <c r="I322" s="249">
        <v>1</v>
      </c>
      <c r="J322" s="249">
        <v>0</v>
      </c>
      <c r="K322" s="249"/>
      <c r="L322" s="249" t="s">
        <v>8</v>
      </c>
      <c r="M322" s="249" t="s">
        <v>1038</v>
      </c>
      <c r="N322" s="249" t="s">
        <v>1463</v>
      </c>
      <c r="O322" s="249" t="s">
        <v>849</v>
      </c>
      <c r="P322" s="249" t="s">
        <v>1038</v>
      </c>
      <c r="Q322" s="249" t="s">
        <v>1038</v>
      </c>
      <c r="R322" s="249" t="s">
        <v>1038</v>
      </c>
      <c r="S322" s="249" t="s">
        <v>1038</v>
      </c>
      <c r="T322" s="249" t="s">
        <v>40</v>
      </c>
      <c r="U322" s="249" t="s">
        <v>1038</v>
      </c>
      <c r="V322" s="249" t="s">
        <v>75</v>
      </c>
      <c r="W322" s="249">
        <f t="shared" si="5"/>
        <v>10</v>
      </c>
    </row>
    <row r="323" spans="1:23" ht="90" customHeight="1" x14ac:dyDescent="0.2">
      <c r="A323" s="250" t="s">
        <v>855</v>
      </c>
      <c r="B323" s="249" t="s">
        <v>856</v>
      </c>
      <c r="C323" s="249">
        <v>0</v>
      </c>
      <c r="D323" s="249">
        <v>0</v>
      </c>
      <c r="E323" s="249">
        <v>0</v>
      </c>
      <c r="F323" s="249">
        <v>0</v>
      </c>
      <c r="G323" s="249">
        <v>0</v>
      </c>
      <c r="H323" s="249">
        <v>0</v>
      </c>
      <c r="I323" s="249">
        <v>1</v>
      </c>
      <c r="J323" s="249">
        <v>0</v>
      </c>
      <c r="K323" s="249"/>
      <c r="L323" s="249" t="s">
        <v>8</v>
      </c>
      <c r="M323" s="249" t="s">
        <v>1038</v>
      </c>
      <c r="N323" s="249" t="s">
        <v>1463</v>
      </c>
      <c r="O323" s="249" t="s">
        <v>857</v>
      </c>
      <c r="P323" s="249" t="s">
        <v>1038</v>
      </c>
      <c r="Q323" s="249" t="s">
        <v>1038</v>
      </c>
      <c r="R323" s="249" t="s">
        <v>1038</v>
      </c>
      <c r="S323" s="249" t="s">
        <v>1038</v>
      </c>
      <c r="T323" s="249" t="s">
        <v>40</v>
      </c>
      <c r="U323" s="249" t="s">
        <v>1038</v>
      </c>
      <c r="V323" s="249" t="s">
        <v>75</v>
      </c>
      <c r="W323" s="249">
        <f t="shared" si="5"/>
        <v>10</v>
      </c>
    </row>
    <row r="324" spans="1:23" ht="90" customHeight="1" x14ac:dyDescent="0.2">
      <c r="A324" s="250" t="s">
        <v>858</v>
      </c>
      <c r="B324" s="249" t="s">
        <v>853</v>
      </c>
      <c r="C324" s="249">
        <v>0</v>
      </c>
      <c r="D324" s="249">
        <v>0</v>
      </c>
      <c r="E324" s="249">
        <v>0</v>
      </c>
      <c r="F324" s="249">
        <v>0</v>
      </c>
      <c r="G324" s="249">
        <v>0</v>
      </c>
      <c r="H324" s="249">
        <v>0</v>
      </c>
      <c r="I324" s="249">
        <v>1</v>
      </c>
      <c r="J324" s="249">
        <v>0</v>
      </c>
      <c r="K324" s="249"/>
      <c r="L324" s="249" t="s">
        <v>8</v>
      </c>
      <c r="M324" s="249" t="s">
        <v>1038</v>
      </c>
      <c r="N324" s="249" t="s">
        <v>1463</v>
      </c>
      <c r="O324" s="249" t="s">
        <v>854</v>
      </c>
      <c r="P324" s="249" t="s">
        <v>1038</v>
      </c>
      <c r="Q324" s="249" t="s">
        <v>1038</v>
      </c>
      <c r="R324" s="249" t="s">
        <v>1038</v>
      </c>
      <c r="S324" s="249" t="s">
        <v>1038</v>
      </c>
      <c r="T324" s="249" t="s">
        <v>40</v>
      </c>
      <c r="U324" s="249" t="s">
        <v>1038</v>
      </c>
      <c r="V324" s="249" t="s">
        <v>41</v>
      </c>
      <c r="W324" s="249">
        <f t="shared" si="5"/>
        <v>5</v>
      </c>
    </row>
    <row r="325" spans="1:23" ht="90" customHeight="1" x14ac:dyDescent="0.2">
      <c r="A325" s="250" t="s">
        <v>860</v>
      </c>
      <c r="B325" s="249" t="s">
        <v>1214</v>
      </c>
      <c r="C325" s="249">
        <v>0</v>
      </c>
      <c r="D325" s="249">
        <v>0</v>
      </c>
      <c r="E325" s="249">
        <v>0</v>
      </c>
      <c r="F325" s="249">
        <v>0</v>
      </c>
      <c r="G325" s="249">
        <v>0</v>
      </c>
      <c r="H325" s="249">
        <v>0</v>
      </c>
      <c r="I325" s="249">
        <v>1</v>
      </c>
      <c r="J325" s="249">
        <v>0</v>
      </c>
      <c r="K325" s="249"/>
      <c r="L325" s="249" t="s">
        <v>8</v>
      </c>
      <c r="M325" s="249" t="s">
        <v>1038</v>
      </c>
      <c r="N325" s="249" t="s">
        <v>1463</v>
      </c>
      <c r="O325" s="249" t="s">
        <v>859</v>
      </c>
      <c r="P325" s="249" t="s">
        <v>1038</v>
      </c>
      <c r="Q325" s="249" t="s">
        <v>1038</v>
      </c>
      <c r="R325" s="249" t="s">
        <v>1038</v>
      </c>
      <c r="S325" s="249" t="s">
        <v>1038</v>
      </c>
      <c r="T325" s="249" t="s">
        <v>40</v>
      </c>
      <c r="U325" s="249" t="s">
        <v>1038</v>
      </c>
      <c r="V325" s="249" t="s">
        <v>41</v>
      </c>
      <c r="W325" s="249">
        <f t="shared" si="5"/>
        <v>5</v>
      </c>
    </row>
    <row r="326" spans="1:23" ht="114" x14ac:dyDescent="0.2">
      <c r="A326" s="250" t="s">
        <v>862</v>
      </c>
      <c r="B326" s="249" t="s">
        <v>1215</v>
      </c>
      <c r="C326" s="249">
        <v>0</v>
      </c>
      <c r="D326" s="249">
        <v>0</v>
      </c>
      <c r="E326" s="249">
        <v>0</v>
      </c>
      <c r="F326" s="249">
        <v>0</v>
      </c>
      <c r="G326" s="249">
        <v>0</v>
      </c>
      <c r="H326" s="249">
        <v>0</v>
      </c>
      <c r="I326" s="249">
        <v>1</v>
      </c>
      <c r="J326" s="249">
        <v>0</v>
      </c>
      <c r="K326" s="249"/>
      <c r="L326" s="249" t="s">
        <v>8</v>
      </c>
      <c r="M326" s="249" t="s">
        <v>1038</v>
      </c>
      <c r="N326" s="249" t="s">
        <v>1463</v>
      </c>
      <c r="O326" s="249" t="s">
        <v>861</v>
      </c>
      <c r="P326" s="249" t="s">
        <v>1038</v>
      </c>
      <c r="Q326" s="249" t="s">
        <v>1038</v>
      </c>
      <c r="R326" s="249" t="s">
        <v>1038</v>
      </c>
      <c r="S326" s="249" t="s">
        <v>1038</v>
      </c>
      <c r="T326" s="249" t="s">
        <v>40</v>
      </c>
      <c r="U326" s="249" t="s">
        <v>1038</v>
      </c>
      <c r="V326" s="249" t="s">
        <v>41</v>
      </c>
      <c r="W326" s="249">
        <f t="shared" si="5"/>
        <v>5</v>
      </c>
    </row>
    <row r="327" spans="1:23" ht="90" customHeight="1" x14ac:dyDescent="0.2">
      <c r="A327" s="250" t="s">
        <v>865</v>
      </c>
      <c r="B327" s="249" t="s">
        <v>863</v>
      </c>
      <c r="C327" s="249">
        <v>0</v>
      </c>
      <c r="D327" s="249">
        <v>0</v>
      </c>
      <c r="E327" s="249">
        <v>0</v>
      </c>
      <c r="F327" s="249">
        <v>0</v>
      </c>
      <c r="G327" s="249">
        <v>0</v>
      </c>
      <c r="H327" s="249">
        <v>0</v>
      </c>
      <c r="I327" s="249">
        <v>1</v>
      </c>
      <c r="J327" s="249">
        <v>0</v>
      </c>
      <c r="K327" s="249"/>
      <c r="L327" s="249" t="s">
        <v>8</v>
      </c>
      <c r="M327" s="249" t="s">
        <v>1038</v>
      </c>
      <c r="N327" s="249" t="s">
        <v>1463</v>
      </c>
      <c r="O327" s="249" t="s">
        <v>864</v>
      </c>
      <c r="P327" s="249" t="s">
        <v>1038</v>
      </c>
      <c r="Q327" s="249" t="s">
        <v>1038</v>
      </c>
      <c r="R327" s="249" t="s">
        <v>1038</v>
      </c>
      <c r="S327" s="249" t="s">
        <v>1038</v>
      </c>
      <c r="T327" s="249" t="s">
        <v>40</v>
      </c>
      <c r="U327" s="249" t="s">
        <v>1038</v>
      </c>
      <c r="V327" s="249" t="s">
        <v>41</v>
      </c>
      <c r="W327" s="249">
        <f t="shared" si="5"/>
        <v>5</v>
      </c>
    </row>
    <row r="328" spans="1:23" ht="90" customHeight="1" x14ac:dyDescent="0.2">
      <c r="A328" s="250" t="s">
        <v>867</v>
      </c>
      <c r="B328" s="249" t="s">
        <v>1286</v>
      </c>
      <c r="C328" s="249">
        <v>0</v>
      </c>
      <c r="D328" s="249">
        <v>0</v>
      </c>
      <c r="E328" s="249">
        <v>0</v>
      </c>
      <c r="F328" s="249">
        <v>0</v>
      </c>
      <c r="G328" s="249">
        <v>0</v>
      </c>
      <c r="H328" s="249">
        <v>0</v>
      </c>
      <c r="I328" s="249">
        <v>1</v>
      </c>
      <c r="J328" s="249">
        <v>0</v>
      </c>
      <c r="K328" s="249"/>
      <c r="L328" s="249" t="s">
        <v>8</v>
      </c>
      <c r="M328" s="249" t="s">
        <v>1038</v>
      </c>
      <c r="N328" s="249" t="s">
        <v>1463</v>
      </c>
      <c r="O328" s="249" t="s">
        <v>1216</v>
      </c>
      <c r="P328" s="249" t="s">
        <v>1038</v>
      </c>
      <c r="Q328" s="249" t="s">
        <v>1038</v>
      </c>
      <c r="R328" s="249" t="s">
        <v>1543</v>
      </c>
      <c r="S328" s="249" t="s">
        <v>1543</v>
      </c>
      <c r="T328" s="249" t="s">
        <v>40</v>
      </c>
      <c r="U328" s="249" t="s">
        <v>1038</v>
      </c>
      <c r="V328" s="249" t="s">
        <v>46</v>
      </c>
      <c r="W328" s="249">
        <f t="shared" si="5"/>
        <v>20</v>
      </c>
    </row>
    <row r="329" spans="1:23" ht="128.25" x14ac:dyDescent="0.2">
      <c r="A329" s="250" t="s">
        <v>868</v>
      </c>
      <c r="B329" s="249" t="s">
        <v>1287</v>
      </c>
      <c r="C329" s="249">
        <v>0</v>
      </c>
      <c r="D329" s="249">
        <v>0</v>
      </c>
      <c r="E329" s="249">
        <v>0</v>
      </c>
      <c r="F329" s="249">
        <v>0</v>
      </c>
      <c r="G329" s="249">
        <v>0</v>
      </c>
      <c r="H329" s="249">
        <v>0</v>
      </c>
      <c r="I329" s="249">
        <v>1</v>
      </c>
      <c r="J329" s="249">
        <v>0</v>
      </c>
      <c r="K329" s="249"/>
      <c r="L329" s="249" t="s">
        <v>8</v>
      </c>
      <c r="M329" s="249" t="s">
        <v>1038</v>
      </c>
      <c r="N329" s="249" t="s">
        <v>1464</v>
      </c>
      <c r="O329" s="249" t="s">
        <v>869</v>
      </c>
      <c r="P329" s="249" t="s">
        <v>1038</v>
      </c>
      <c r="Q329" s="249" t="s">
        <v>1038</v>
      </c>
      <c r="R329" s="249" t="s">
        <v>1038</v>
      </c>
      <c r="S329" s="249" t="s">
        <v>1038</v>
      </c>
      <c r="T329" s="249" t="s">
        <v>40</v>
      </c>
      <c r="U329" s="249" t="s">
        <v>1038</v>
      </c>
      <c r="V329" s="249" t="s">
        <v>46</v>
      </c>
      <c r="W329" s="249">
        <f t="shared" si="5"/>
        <v>20</v>
      </c>
    </row>
    <row r="330" spans="1:23" ht="90" customHeight="1" x14ac:dyDescent="0.2">
      <c r="A330" s="250" t="s">
        <v>870</v>
      </c>
      <c r="B330" s="249" t="s">
        <v>1288</v>
      </c>
      <c r="C330" s="249">
        <v>0</v>
      </c>
      <c r="D330" s="249">
        <v>0</v>
      </c>
      <c r="E330" s="249">
        <v>0</v>
      </c>
      <c r="F330" s="249">
        <v>0</v>
      </c>
      <c r="G330" s="249">
        <v>0</v>
      </c>
      <c r="H330" s="249">
        <v>0</v>
      </c>
      <c r="I330" s="249">
        <v>1</v>
      </c>
      <c r="J330" s="249">
        <v>0</v>
      </c>
      <c r="K330" s="249"/>
      <c r="L330" s="249" t="s">
        <v>8</v>
      </c>
      <c r="M330" s="249" t="s">
        <v>1038</v>
      </c>
      <c r="N330" s="249" t="s">
        <v>1464</v>
      </c>
      <c r="O330" s="249" t="s">
        <v>873</v>
      </c>
      <c r="P330" s="249" t="s">
        <v>1038</v>
      </c>
      <c r="Q330" s="249" t="s">
        <v>1038</v>
      </c>
      <c r="R330" s="249" t="s">
        <v>1038</v>
      </c>
      <c r="S330" s="249" t="s">
        <v>1038</v>
      </c>
      <c r="T330" s="249" t="s">
        <v>40</v>
      </c>
      <c r="U330" s="249" t="s">
        <v>1038</v>
      </c>
      <c r="V330" s="249" t="s">
        <v>46</v>
      </c>
      <c r="W330" s="249">
        <f t="shared" si="5"/>
        <v>20</v>
      </c>
    </row>
    <row r="331" spans="1:23" ht="90" customHeight="1" x14ac:dyDescent="0.2">
      <c r="A331" s="250" t="s">
        <v>872</v>
      </c>
      <c r="B331" s="249" t="s">
        <v>1217</v>
      </c>
      <c r="C331" s="249">
        <v>0</v>
      </c>
      <c r="D331" s="249">
        <v>0</v>
      </c>
      <c r="E331" s="249">
        <v>0</v>
      </c>
      <c r="F331" s="249">
        <v>0</v>
      </c>
      <c r="G331" s="249">
        <v>0</v>
      </c>
      <c r="H331" s="249">
        <v>0</v>
      </c>
      <c r="I331" s="249">
        <v>1</v>
      </c>
      <c r="J331" s="249">
        <v>0</v>
      </c>
      <c r="K331" s="249"/>
      <c r="L331" s="249" t="s">
        <v>8</v>
      </c>
      <c r="M331" s="249" t="s">
        <v>1038</v>
      </c>
      <c r="N331" s="249" t="s">
        <v>1465</v>
      </c>
      <c r="O331" s="249" t="s">
        <v>875</v>
      </c>
      <c r="P331" s="249" t="s">
        <v>1038</v>
      </c>
      <c r="Q331" s="249" t="s">
        <v>1038</v>
      </c>
      <c r="R331" s="249" t="s">
        <v>1038</v>
      </c>
      <c r="S331" s="249" t="s">
        <v>1038</v>
      </c>
      <c r="T331" s="249" t="s">
        <v>40</v>
      </c>
      <c r="U331" s="249" t="s">
        <v>1038</v>
      </c>
      <c r="V331" s="249" t="s">
        <v>46</v>
      </c>
      <c r="W331" s="249">
        <f t="shared" si="5"/>
        <v>20</v>
      </c>
    </row>
    <row r="332" spans="1:23" ht="90" customHeight="1" x14ac:dyDescent="0.2">
      <c r="A332" s="250" t="s">
        <v>874</v>
      </c>
      <c r="B332" s="249" t="s">
        <v>1289</v>
      </c>
      <c r="C332" s="249">
        <v>0</v>
      </c>
      <c r="D332" s="249">
        <v>0</v>
      </c>
      <c r="E332" s="249">
        <v>0</v>
      </c>
      <c r="F332" s="249">
        <v>0</v>
      </c>
      <c r="G332" s="249">
        <v>0</v>
      </c>
      <c r="H332" s="249">
        <v>0</v>
      </c>
      <c r="I332" s="249">
        <v>1</v>
      </c>
      <c r="J332" s="249">
        <v>0</v>
      </c>
      <c r="K332" s="249"/>
      <c r="L332" s="249" t="s">
        <v>8</v>
      </c>
      <c r="M332" s="249" t="s">
        <v>1038</v>
      </c>
      <c r="N332" s="249" t="s">
        <v>1464</v>
      </c>
      <c r="O332" s="249" t="s">
        <v>871</v>
      </c>
      <c r="P332" s="249" t="s">
        <v>1038</v>
      </c>
      <c r="Q332" s="249" t="s">
        <v>1038</v>
      </c>
      <c r="R332" s="249" t="s">
        <v>1038</v>
      </c>
      <c r="S332" s="249" t="s">
        <v>1038</v>
      </c>
      <c r="T332" s="249" t="s">
        <v>40</v>
      </c>
      <c r="U332" s="249" t="s">
        <v>1038</v>
      </c>
      <c r="V332" s="249" t="s">
        <v>75</v>
      </c>
      <c r="W332" s="249">
        <f t="shared" si="5"/>
        <v>10</v>
      </c>
    </row>
    <row r="333" spans="1:23" ht="90" customHeight="1" x14ac:dyDescent="0.2">
      <c r="A333" s="250" t="s">
        <v>876</v>
      </c>
      <c r="B333" s="249" t="s">
        <v>880</v>
      </c>
      <c r="C333" s="249">
        <v>0</v>
      </c>
      <c r="D333" s="249">
        <v>0</v>
      </c>
      <c r="E333" s="249">
        <v>0</v>
      </c>
      <c r="F333" s="249">
        <v>0</v>
      </c>
      <c r="G333" s="249">
        <v>0</v>
      </c>
      <c r="H333" s="249">
        <v>0</v>
      </c>
      <c r="I333" s="249">
        <v>1</v>
      </c>
      <c r="J333" s="249">
        <v>0</v>
      </c>
      <c r="K333" s="249"/>
      <c r="L333" s="249" t="s">
        <v>8</v>
      </c>
      <c r="M333" s="249" t="s">
        <v>1038</v>
      </c>
      <c r="N333" s="249" t="s">
        <v>1464</v>
      </c>
      <c r="O333" s="249" t="s">
        <v>881</v>
      </c>
      <c r="P333" s="249" t="s">
        <v>1038</v>
      </c>
      <c r="Q333" s="249" t="s">
        <v>1038</v>
      </c>
      <c r="R333" s="249" t="s">
        <v>1038</v>
      </c>
      <c r="S333" s="249" t="s">
        <v>1038</v>
      </c>
      <c r="T333" s="249" t="s">
        <v>40</v>
      </c>
      <c r="U333" s="249" t="s">
        <v>1038</v>
      </c>
      <c r="V333" s="249" t="s">
        <v>75</v>
      </c>
      <c r="W333" s="249">
        <f t="shared" si="5"/>
        <v>10</v>
      </c>
    </row>
    <row r="334" spans="1:23" ht="90" customHeight="1" x14ac:dyDescent="0.2">
      <c r="A334" s="250" t="s">
        <v>879</v>
      </c>
      <c r="B334" s="249" t="s">
        <v>877</v>
      </c>
      <c r="C334" s="249">
        <v>0</v>
      </c>
      <c r="D334" s="249">
        <v>0</v>
      </c>
      <c r="E334" s="249">
        <v>0</v>
      </c>
      <c r="F334" s="249">
        <v>0</v>
      </c>
      <c r="G334" s="249">
        <v>0</v>
      </c>
      <c r="H334" s="249">
        <v>0</v>
      </c>
      <c r="I334" s="249">
        <v>1</v>
      </c>
      <c r="J334" s="249">
        <v>0</v>
      </c>
      <c r="K334" s="249"/>
      <c r="L334" s="249" t="s">
        <v>8</v>
      </c>
      <c r="M334" s="249" t="s">
        <v>1038</v>
      </c>
      <c r="N334" s="249" t="s">
        <v>1464</v>
      </c>
      <c r="O334" s="249" t="s">
        <v>878</v>
      </c>
      <c r="P334" s="249" t="s">
        <v>1038</v>
      </c>
      <c r="Q334" s="249" t="s">
        <v>1038</v>
      </c>
      <c r="R334" s="249" t="s">
        <v>1038</v>
      </c>
      <c r="S334" s="249" t="s">
        <v>1038</v>
      </c>
      <c r="T334" s="249" t="s">
        <v>40</v>
      </c>
      <c r="U334" s="249" t="s">
        <v>1038</v>
      </c>
      <c r="V334" s="249" t="s">
        <v>41</v>
      </c>
      <c r="W334" s="249">
        <f t="shared" si="5"/>
        <v>5</v>
      </c>
    </row>
    <row r="335" spans="1:23" ht="14.25" x14ac:dyDescent="0.2">
      <c r="A335" s="250"/>
      <c r="B335" s="250"/>
      <c r="C335" s="250"/>
      <c r="D335" s="250"/>
      <c r="E335" s="250"/>
      <c r="F335" s="250"/>
      <c r="G335" s="250"/>
      <c r="H335" s="250"/>
      <c r="I335" s="250"/>
      <c r="J335" s="250"/>
      <c r="K335" s="250"/>
      <c r="L335" s="250"/>
      <c r="M335" s="250"/>
      <c r="N335" s="250"/>
      <c r="O335" s="250"/>
      <c r="P335" s="250"/>
      <c r="Q335" s="250"/>
      <c r="R335" s="250"/>
      <c r="S335" s="250"/>
      <c r="T335" s="250"/>
      <c r="U335" s="250"/>
      <c r="V335" s="250"/>
      <c r="W335" s="250"/>
    </row>
    <row r="336" spans="1:23" ht="14.25" x14ac:dyDescent="0.2">
      <c r="A336" s="250"/>
      <c r="B336" s="250"/>
      <c r="C336" s="250"/>
      <c r="D336" s="250"/>
      <c r="E336" s="250"/>
      <c r="F336" s="250"/>
      <c r="G336" s="250"/>
      <c r="H336" s="250"/>
      <c r="I336" s="250"/>
      <c r="J336" s="250"/>
      <c r="K336" s="250"/>
      <c r="L336" s="250"/>
      <c r="M336" s="250"/>
      <c r="N336" s="250"/>
      <c r="O336" s="250"/>
      <c r="P336" s="250"/>
      <c r="Q336" s="250"/>
      <c r="R336" s="250"/>
      <c r="S336" s="250"/>
      <c r="T336" s="250"/>
      <c r="U336" s="250"/>
      <c r="V336" s="250"/>
      <c r="W336" s="250"/>
    </row>
    <row r="337" spans="1:23" ht="14.25" x14ac:dyDescent="0.2">
      <c r="A337" s="250"/>
      <c r="B337" s="250"/>
      <c r="C337" s="250"/>
      <c r="D337" s="250"/>
      <c r="E337" s="250"/>
      <c r="F337" s="250"/>
      <c r="G337" s="250"/>
      <c r="H337" s="250"/>
      <c r="I337" s="250"/>
      <c r="J337" s="250"/>
      <c r="K337" s="250"/>
      <c r="L337" s="250"/>
      <c r="M337" s="250"/>
      <c r="N337" s="250"/>
      <c r="O337" s="250"/>
      <c r="P337" s="250"/>
      <c r="Q337" s="250"/>
      <c r="R337" s="250"/>
      <c r="S337" s="250"/>
      <c r="T337" s="250"/>
      <c r="U337" s="250"/>
      <c r="V337" s="250"/>
      <c r="W337" s="250"/>
    </row>
    <row r="338" spans="1:23" ht="14.25" x14ac:dyDescent="0.2">
      <c r="A338" s="250"/>
      <c r="B338" s="250"/>
      <c r="C338" s="250"/>
      <c r="D338" s="250"/>
      <c r="E338" s="250"/>
      <c r="F338" s="250"/>
      <c r="G338" s="250"/>
      <c r="H338" s="250"/>
      <c r="I338" s="250"/>
      <c r="J338" s="250"/>
      <c r="K338" s="250"/>
      <c r="L338" s="250"/>
      <c r="M338" s="250"/>
      <c r="N338" s="250"/>
      <c r="O338" s="250"/>
      <c r="P338" s="250"/>
      <c r="Q338" s="250"/>
      <c r="R338" s="250"/>
      <c r="S338" s="250"/>
      <c r="T338" s="250"/>
      <c r="U338" s="250"/>
      <c r="V338" s="250"/>
      <c r="W338" s="250"/>
    </row>
    <row r="339" spans="1:23" ht="14.25" x14ac:dyDescent="0.2">
      <c r="A339" s="250"/>
      <c r="B339" s="250"/>
      <c r="C339" s="250"/>
      <c r="D339" s="250"/>
      <c r="E339" s="250"/>
      <c r="F339" s="250"/>
      <c r="G339" s="250"/>
      <c r="H339" s="250"/>
      <c r="I339" s="250"/>
      <c r="J339" s="250"/>
      <c r="K339" s="250"/>
      <c r="L339" s="250"/>
      <c r="M339" s="250"/>
      <c r="N339" s="250"/>
      <c r="O339" s="250"/>
      <c r="P339" s="250"/>
      <c r="Q339" s="250"/>
      <c r="R339" s="250"/>
      <c r="S339" s="250"/>
      <c r="T339" s="250"/>
      <c r="U339" s="250"/>
      <c r="V339" s="250"/>
      <c r="W339" s="250"/>
    </row>
    <row r="340" spans="1:23" ht="14.25" x14ac:dyDescent="0.2">
      <c r="A340" s="250"/>
      <c r="B340" s="250"/>
      <c r="C340" s="250"/>
      <c r="D340" s="250"/>
      <c r="E340" s="250"/>
      <c r="F340" s="250"/>
      <c r="G340" s="250"/>
      <c r="H340" s="250"/>
      <c r="I340" s="250"/>
      <c r="J340" s="250"/>
      <c r="K340" s="250"/>
      <c r="L340" s="250"/>
      <c r="M340" s="250"/>
      <c r="N340" s="250"/>
      <c r="O340" s="250"/>
      <c r="P340" s="250"/>
      <c r="Q340" s="250"/>
      <c r="R340" s="250"/>
      <c r="S340" s="250"/>
      <c r="T340" s="250"/>
      <c r="U340" s="250"/>
      <c r="V340" s="250"/>
      <c r="W340" s="250"/>
    </row>
    <row r="341" spans="1:23" ht="14.25" x14ac:dyDescent="0.2">
      <c r="A341" s="250"/>
      <c r="B341" s="250"/>
      <c r="C341" s="250"/>
      <c r="D341" s="250"/>
      <c r="E341" s="250"/>
      <c r="F341" s="250"/>
      <c r="G341" s="250"/>
      <c r="H341" s="250"/>
      <c r="I341" s="250"/>
      <c r="J341" s="250"/>
      <c r="K341" s="250"/>
      <c r="L341" s="250"/>
      <c r="M341" s="250"/>
      <c r="N341" s="250"/>
      <c r="O341" s="250"/>
      <c r="P341" s="250"/>
      <c r="Q341" s="250"/>
      <c r="R341" s="250"/>
      <c r="S341" s="250"/>
      <c r="T341" s="250"/>
      <c r="U341" s="250"/>
      <c r="V341" s="250"/>
      <c r="W341" s="250"/>
    </row>
    <row r="342" spans="1:23" ht="14.25" x14ac:dyDescent="0.2">
      <c r="A342" s="250"/>
      <c r="B342" s="250"/>
      <c r="C342" s="250"/>
      <c r="D342" s="250"/>
      <c r="E342" s="250"/>
      <c r="F342" s="250"/>
      <c r="G342" s="250"/>
      <c r="H342" s="250"/>
      <c r="I342" s="250"/>
      <c r="J342" s="250"/>
      <c r="K342" s="250"/>
      <c r="L342" s="250"/>
      <c r="M342" s="250"/>
      <c r="N342" s="250"/>
      <c r="O342" s="250"/>
      <c r="P342" s="250"/>
      <c r="Q342" s="250"/>
      <c r="R342" s="250"/>
      <c r="S342" s="250"/>
      <c r="T342" s="250"/>
      <c r="U342" s="250"/>
      <c r="V342" s="250"/>
      <c r="W342" s="250"/>
    </row>
    <row r="343" spans="1:23" ht="14.25" x14ac:dyDescent="0.2">
      <c r="A343" s="250"/>
      <c r="B343" s="250"/>
      <c r="C343" s="250"/>
      <c r="D343" s="250"/>
      <c r="E343" s="250"/>
      <c r="F343" s="250"/>
      <c r="G343" s="250"/>
      <c r="H343" s="250"/>
      <c r="I343" s="250"/>
      <c r="J343" s="250"/>
      <c r="K343" s="250"/>
      <c r="L343" s="250"/>
      <c r="M343" s="250"/>
      <c r="N343" s="250"/>
      <c r="O343" s="250"/>
      <c r="P343" s="250"/>
      <c r="Q343" s="250"/>
      <c r="R343" s="250"/>
      <c r="S343" s="250"/>
      <c r="T343" s="250"/>
      <c r="U343" s="250"/>
      <c r="V343" s="250"/>
      <c r="W343" s="250"/>
    </row>
    <row r="344" spans="1:23" ht="14.25" x14ac:dyDescent="0.2">
      <c r="A344" s="250"/>
      <c r="B344" s="250"/>
      <c r="C344" s="250"/>
      <c r="D344" s="250"/>
      <c r="E344" s="250"/>
      <c r="F344" s="250"/>
      <c r="G344" s="250"/>
      <c r="H344" s="250"/>
      <c r="I344" s="250"/>
      <c r="J344" s="250"/>
      <c r="K344" s="250"/>
      <c r="L344" s="250"/>
      <c r="M344" s="250"/>
      <c r="N344" s="250"/>
      <c r="O344" s="250"/>
      <c r="P344" s="250"/>
      <c r="Q344" s="250"/>
      <c r="R344" s="250"/>
      <c r="S344" s="250"/>
      <c r="T344" s="250"/>
      <c r="U344" s="250"/>
      <c r="V344" s="250"/>
      <c r="W344" s="250"/>
    </row>
    <row r="345" spans="1:23" ht="14.25" x14ac:dyDescent="0.2">
      <c r="A345" s="250"/>
      <c r="B345" s="250"/>
      <c r="C345" s="250"/>
      <c r="D345" s="250"/>
      <c r="E345" s="250"/>
      <c r="F345" s="250"/>
      <c r="G345" s="250"/>
      <c r="H345" s="250"/>
      <c r="I345" s="250"/>
      <c r="J345" s="250"/>
      <c r="K345" s="250"/>
      <c r="L345" s="250"/>
      <c r="M345" s="250"/>
      <c r="N345" s="250"/>
      <c r="O345" s="250"/>
      <c r="P345" s="250"/>
      <c r="Q345" s="250"/>
      <c r="R345" s="250"/>
      <c r="S345" s="250"/>
      <c r="T345" s="250"/>
      <c r="U345" s="250"/>
      <c r="V345" s="250"/>
      <c r="W345" s="250"/>
    </row>
    <row r="346" spans="1:23" ht="14.25" x14ac:dyDescent="0.2">
      <c r="A346" s="250"/>
      <c r="B346" s="250"/>
      <c r="C346" s="250"/>
      <c r="D346" s="250"/>
      <c r="E346" s="250"/>
      <c r="F346" s="250"/>
      <c r="G346" s="250"/>
      <c r="H346" s="250"/>
      <c r="I346" s="250"/>
      <c r="J346" s="250"/>
      <c r="K346" s="250"/>
      <c r="L346" s="250"/>
      <c r="M346" s="250"/>
      <c r="N346" s="250"/>
      <c r="O346" s="250"/>
      <c r="P346" s="250"/>
      <c r="Q346" s="250"/>
      <c r="R346" s="250"/>
      <c r="S346" s="250"/>
      <c r="T346" s="250"/>
      <c r="U346" s="250"/>
      <c r="V346" s="250"/>
      <c r="W346" s="250"/>
    </row>
    <row r="347" spans="1:23" ht="14.25" x14ac:dyDescent="0.2">
      <c r="A347" s="250"/>
      <c r="B347" s="250"/>
      <c r="C347" s="250"/>
      <c r="D347" s="250"/>
      <c r="E347" s="250"/>
      <c r="F347" s="250"/>
      <c r="G347" s="250"/>
      <c r="H347" s="250"/>
      <c r="I347" s="250"/>
      <c r="J347" s="250"/>
      <c r="K347" s="250"/>
      <c r="L347" s="250"/>
      <c r="M347" s="250"/>
      <c r="N347" s="250"/>
      <c r="O347" s="250"/>
      <c r="P347" s="250"/>
      <c r="Q347" s="250"/>
      <c r="R347" s="250"/>
      <c r="S347" s="250"/>
      <c r="T347" s="250"/>
      <c r="U347" s="250"/>
      <c r="V347" s="250"/>
      <c r="W347" s="250"/>
    </row>
    <row r="348" spans="1:23" ht="14.25" x14ac:dyDescent="0.2">
      <c r="A348" s="250"/>
      <c r="B348" s="250"/>
      <c r="C348" s="250"/>
      <c r="D348" s="250"/>
      <c r="E348" s="250"/>
      <c r="F348" s="250"/>
      <c r="G348" s="250"/>
      <c r="H348" s="250"/>
      <c r="I348" s="250"/>
      <c r="J348" s="250"/>
      <c r="K348" s="250"/>
      <c r="L348" s="250"/>
      <c r="M348" s="250"/>
      <c r="N348" s="250"/>
      <c r="O348" s="250"/>
      <c r="P348" s="250"/>
      <c r="Q348" s="250"/>
      <c r="R348" s="250"/>
      <c r="S348" s="250"/>
      <c r="T348" s="250"/>
      <c r="U348" s="250"/>
      <c r="V348" s="250"/>
      <c r="W348" s="250"/>
    </row>
    <row r="349" spans="1:23" ht="14.25" x14ac:dyDescent="0.2">
      <c r="A349" s="250"/>
      <c r="B349" s="250"/>
      <c r="C349" s="250"/>
      <c r="D349" s="250"/>
      <c r="E349" s="250"/>
      <c r="F349" s="250"/>
      <c r="G349" s="250"/>
      <c r="H349" s="250"/>
      <c r="I349" s="250"/>
      <c r="J349" s="250"/>
      <c r="K349" s="250"/>
      <c r="L349" s="250"/>
      <c r="M349" s="250"/>
      <c r="N349" s="250"/>
      <c r="O349" s="250"/>
      <c r="P349" s="250"/>
      <c r="Q349" s="250"/>
      <c r="R349" s="250"/>
      <c r="S349" s="250"/>
      <c r="T349" s="250"/>
      <c r="U349" s="250"/>
      <c r="V349" s="250"/>
      <c r="W349" s="250"/>
    </row>
    <row r="350" spans="1:23" ht="14.25" x14ac:dyDescent="0.2">
      <c r="A350" s="250"/>
      <c r="B350" s="250"/>
      <c r="C350" s="250"/>
      <c r="D350" s="250"/>
      <c r="E350" s="250"/>
      <c r="F350" s="250"/>
      <c r="G350" s="250"/>
      <c r="H350" s="250"/>
      <c r="I350" s="250"/>
      <c r="J350" s="250"/>
      <c r="K350" s="250"/>
      <c r="L350" s="250"/>
      <c r="M350" s="250"/>
      <c r="N350" s="250"/>
      <c r="O350" s="250"/>
      <c r="P350" s="250"/>
      <c r="Q350" s="250"/>
      <c r="R350" s="250"/>
      <c r="S350" s="250"/>
      <c r="T350" s="250"/>
      <c r="U350" s="250"/>
      <c r="V350" s="250"/>
      <c r="W350" s="250"/>
    </row>
    <row r="351" spans="1:23" ht="14.25" x14ac:dyDescent="0.2">
      <c r="A351" s="250"/>
      <c r="B351" s="250"/>
      <c r="C351" s="250"/>
      <c r="D351" s="250"/>
      <c r="E351" s="250"/>
      <c r="F351" s="250"/>
      <c r="G351" s="250"/>
      <c r="H351" s="250"/>
      <c r="I351" s="250"/>
      <c r="J351" s="250"/>
      <c r="K351" s="250"/>
      <c r="L351" s="250"/>
      <c r="M351" s="250"/>
      <c r="N351" s="250"/>
      <c r="O351" s="250"/>
      <c r="P351" s="250"/>
      <c r="Q351" s="250"/>
      <c r="R351" s="250"/>
      <c r="S351" s="250"/>
      <c r="T351" s="250"/>
      <c r="U351" s="250"/>
      <c r="V351" s="250"/>
      <c r="W351" s="250"/>
    </row>
    <row r="352" spans="1:23" ht="14.25" x14ac:dyDescent="0.2">
      <c r="A352" s="250"/>
      <c r="B352" s="250"/>
      <c r="C352" s="250"/>
      <c r="D352" s="250"/>
      <c r="E352" s="250"/>
      <c r="F352" s="250"/>
      <c r="G352" s="250"/>
      <c r="H352" s="250"/>
      <c r="I352" s="250"/>
      <c r="J352" s="250"/>
      <c r="K352" s="250"/>
      <c r="L352" s="250"/>
      <c r="M352" s="250"/>
      <c r="N352" s="250"/>
      <c r="O352" s="250"/>
      <c r="P352" s="250"/>
      <c r="Q352" s="250"/>
      <c r="R352" s="250"/>
      <c r="S352" s="250"/>
      <c r="T352" s="250"/>
      <c r="U352" s="250"/>
      <c r="V352" s="250"/>
      <c r="W352" s="250"/>
    </row>
    <row r="353" spans="1:23" ht="14.25" x14ac:dyDescent="0.2">
      <c r="A353" s="250"/>
      <c r="B353" s="250"/>
      <c r="C353" s="250"/>
      <c r="D353" s="250"/>
      <c r="E353" s="250"/>
      <c r="F353" s="250"/>
      <c r="G353" s="250"/>
      <c r="H353" s="250"/>
      <c r="I353" s="250"/>
      <c r="J353" s="250"/>
      <c r="K353" s="250"/>
      <c r="L353" s="250"/>
      <c r="M353" s="250"/>
      <c r="N353" s="250"/>
      <c r="O353" s="250"/>
      <c r="P353" s="250"/>
      <c r="Q353" s="250"/>
      <c r="R353" s="250"/>
      <c r="S353" s="250"/>
      <c r="T353" s="250"/>
      <c r="U353" s="250"/>
      <c r="V353" s="250"/>
      <c r="W353" s="250"/>
    </row>
    <row r="354" spans="1:23" ht="14.25" x14ac:dyDescent="0.2">
      <c r="A354" s="250"/>
      <c r="B354" s="250"/>
      <c r="C354" s="250"/>
      <c r="D354" s="250"/>
      <c r="E354" s="250"/>
      <c r="F354" s="250"/>
      <c r="G354" s="250"/>
      <c r="H354" s="250"/>
      <c r="I354" s="250"/>
      <c r="J354" s="250"/>
      <c r="K354" s="250"/>
      <c r="L354" s="250"/>
      <c r="M354" s="250"/>
      <c r="N354" s="250"/>
      <c r="O354" s="250"/>
      <c r="P354" s="250"/>
      <c r="Q354" s="250"/>
      <c r="R354" s="250"/>
      <c r="S354" s="250"/>
      <c r="T354" s="250"/>
      <c r="U354" s="250"/>
      <c r="V354" s="250"/>
      <c r="W354" s="250"/>
    </row>
    <row r="355" spans="1:23" ht="14.25" x14ac:dyDescent="0.2">
      <c r="A355" s="250"/>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250"/>
    </row>
    <row r="356" spans="1:23" ht="14.25" x14ac:dyDescent="0.2">
      <c r="A356" s="250"/>
      <c r="B356" s="250"/>
      <c r="C356" s="250"/>
      <c r="D356" s="250"/>
      <c r="E356" s="250"/>
      <c r="F356" s="250"/>
      <c r="G356" s="250"/>
      <c r="H356" s="250"/>
      <c r="I356" s="250"/>
      <c r="J356" s="250"/>
      <c r="K356" s="250"/>
      <c r="L356" s="250"/>
      <c r="M356" s="250"/>
      <c r="N356" s="250"/>
      <c r="O356" s="250"/>
      <c r="P356" s="250"/>
      <c r="Q356" s="250"/>
      <c r="R356" s="250"/>
      <c r="S356" s="250"/>
      <c r="T356" s="250"/>
      <c r="U356" s="250"/>
      <c r="V356" s="250"/>
      <c r="W356" s="250"/>
    </row>
    <row r="357" spans="1:23" ht="14.25" x14ac:dyDescent="0.2">
      <c r="A357" s="250"/>
      <c r="B357" s="250"/>
      <c r="C357" s="250"/>
      <c r="D357" s="250"/>
      <c r="E357" s="250"/>
      <c r="F357" s="250"/>
      <c r="G357" s="250"/>
      <c r="H357" s="250"/>
      <c r="I357" s="250"/>
      <c r="J357" s="250"/>
      <c r="K357" s="250"/>
      <c r="L357" s="250"/>
      <c r="M357" s="250"/>
      <c r="N357" s="250"/>
      <c r="O357" s="250"/>
      <c r="P357" s="250"/>
      <c r="Q357" s="250"/>
      <c r="R357" s="250"/>
      <c r="S357" s="250"/>
      <c r="T357" s="250"/>
      <c r="U357" s="250"/>
      <c r="V357" s="250"/>
      <c r="W357" s="250"/>
    </row>
    <row r="358" spans="1:23" ht="14.25" x14ac:dyDescent="0.2">
      <c r="A358" s="250"/>
      <c r="B358" s="250"/>
      <c r="C358" s="250"/>
      <c r="D358" s="250"/>
      <c r="E358" s="250"/>
      <c r="F358" s="250"/>
      <c r="G358" s="250"/>
      <c r="H358" s="250"/>
      <c r="I358" s="250"/>
      <c r="J358" s="250"/>
      <c r="K358" s="250"/>
      <c r="L358" s="250"/>
      <c r="M358" s="250"/>
      <c r="N358" s="250"/>
      <c r="O358" s="250"/>
      <c r="P358" s="250"/>
      <c r="Q358" s="250"/>
      <c r="R358" s="250"/>
      <c r="S358" s="250"/>
      <c r="T358" s="250"/>
      <c r="U358" s="250"/>
      <c r="V358" s="250"/>
      <c r="W358" s="250"/>
    </row>
    <row r="359" spans="1:23" ht="14.25" x14ac:dyDescent="0.2">
      <c r="A359" s="250"/>
      <c r="B359" s="250"/>
      <c r="C359" s="250"/>
      <c r="D359" s="250"/>
      <c r="E359" s="250"/>
      <c r="F359" s="250"/>
      <c r="G359" s="250"/>
      <c r="H359" s="250"/>
      <c r="I359" s="250"/>
      <c r="J359" s="250"/>
      <c r="K359" s="250"/>
      <c r="L359" s="250"/>
      <c r="M359" s="250"/>
      <c r="N359" s="250"/>
      <c r="O359" s="250"/>
      <c r="P359" s="250"/>
      <c r="Q359" s="250"/>
      <c r="R359" s="250"/>
      <c r="S359" s="250"/>
      <c r="T359" s="250"/>
      <c r="U359" s="250"/>
      <c r="V359" s="250"/>
      <c r="W359" s="250"/>
    </row>
    <row r="360" spans="1:23" ht="14.25" x14ac:dyDescent="0.2">
      <c r="A360" s="250"/>
      <c r="B360" s="250"/>
      <c r="C360" s="250"/>
      <c r="D360" s="250"/>
      <c r="E360" s="250"/>
      <c r="F360" s="250"/>
      <c r="G360" s="250"/>
      <c r="H360" s="250"/>
      <c r="I360" s="250"/>
      <c r="J360" s="250"/>
      <c r="K360" s="250"/>
      <c r="L360" s="250"/>
      <c r="M360" s="250"/>
      <c r="N360" s="250"/>
      <c r="O360" s="250"/>
      <c r="P360" s="250"/>
      <c r="Q360" s="250"/>
      <c r="R360" s="250"/>
      <c r="S360" s="250"/>
      <c r="T360" s="250"/>
      <c r="U360" s="250"/>
      <c r="V360" s="250"/>
      <c r="W360" s="250"/>
    </row>
    <row r="361" spans="1:23" ht="14.25" x14ac:dyDescent="0.2">
      <c r="A361" s="250"/>
      <c r="B361" s="250"/>
      <c r="C361" s="250"/>
      <c r="D361" s="250"/>
      <c r="E361" s="250"/>
      <c r="F361" s="250"/>
      <c r="G361" s="250"/>
      <c r="H361" s="250"/>
      <c r="I361" s="250"/>
      <c r="J361" s="250"/>
      <c r="K361" s="250"/>
      <c r="L361" s="250"/>
      <c r="M361" s="250"/>
      <c r="N361" s="250"/>
      <c r="O361" s="250"/>
      <c r="P361" s="250"/>
      <c r="Q361" s="250"/>
      <c r="R361" s="250"/>
      <c r="S361" s="250"/>
      <c r="T361" s="250"/>
      <c r="U361" s="250"/>
      <c r="V361" s="250"/>
      <c r="W361" s="250"/>
    </row>
    <row r="362" spans="1:23" ht="14.25" x14ac:dyDescent="0.2">
      <c r="A362" s="250"/>
      <c r="B362" s="250"/>
      <c r="C362" s="250"/>
      <c r="D362" s="250"/>
      <c r="E362" s="250"/>
      <c r="F362" s="250"/>
      <c r="G362" s="250"/>
      <c r="H362" s="250"/>
      <c r="I362" s="250"/>
      <c r="J362" s="250"/>
      <c r="K362" s="250"/>
      <c r="L362" s="250"/>
      <c r="M362" s="250"/>
      <c r="N362" s="250"/>
      <c r="O362" s="250"/>
      <c r="P362" s="250"/>
      <c r="Q362" s="250"/>
      <c r="R362" s="250"/>
      <c r="S362" s="250"/>
      <c r="T362" s="250"/>
      <c r="U362" s="250"/>
      <c r="V362" s="250"/>
      <c r="W362" s="250"/>
    </row>
    <row r="363" spans="1:23" ht="14.25" x14ac:dyDescent="0.2">
      <c r="A363" s="250"/>
      <c r="B363" s="250"/>
      <c r="C363" s="250"/>
      <c r="D363" s="250"/>
      <c r="E363" s="250"/>
      <c r="F363" s="250"/>
      <c r="G363" s="250"/>
      <c r="H363" s="250"/>
      <c r="I363" s="250"/>
      <c r="J363" s="250"/>
      <c r="K363" s="250"/>
      <c r="L363" s="250"/>
      <c r="M363" s="250"/>
      <c r="N363" s="250"/>
      <c r="O363" s="250"/>
      <c r="P363" s="250"/>
      <c r="Q363" s="250"/>
      <c r="R363" s="250"/>
      <c r="S363" s="250"/>
      <c r="T363" s="250"/>
      <c r="U363" s="250"/>
      <c r="V363" s="250"/>
      <c r="W363" s="250"/>
    </row>
    <row r="364" spans="1:23" ht="14.25" x14ac:dyDescent="0.2">
      <c r="A364" s="250"/>
      <c r="B364" s="250"/>
      <c r="C364" s="250"/>
      <c r="D364" s="250"/>
      <c r="E364" s="250"/>
      <c r="F364" s="250"/>
      <c r="G364" s="250"/>
      <c r="H364" s="250"/>
      <c r="I364" s="250"/>
      <c r="J364" s="250"/>
      <c r="K364" s="250"/>
      <c r="L364" s="250"/>
      <c r="M364" s="250"/>
      <c r="N364" s="250"/>
      <c r="O364" s="250"/>
      <c r="P364" s="250"/>
      <c r="Q364" s="250"/>
      <c r="R364" s="250"/>
      <c r="S364" s="250"/>
      <c r="T364" s="250"/>
      <c r="U364" s="250"/>
      <c r="V364" s="250"/>
      <c r="W364" s="250"/>
    </row>
    <row r="365" spans="1:23" ht="14.25" x14ac:dyDescent="0.2">
      <c r="A365" s="250"/>
      <c r="B365" s="250"/>
      <c r="C365" s="250"/>
      <c r="D365" s="250"/>
      <c r="E365" s="250"/>
      <c r="F365" s="250"/>
      <c r="G365" s="250"/>
      <c r="H365" s="250"/>
      <c r="I365" s="250"/>
      <c r="J365" s="250"/>
      <c r="K365" s="250"/>
      <c r="L365" s="250"/>
      <c r="M365" s="250"/>
      <c r="N365" s="250"/>
      <c r="O365" s="250"/>
      <c r="P365" s="250"/>
      <c r="Q365" s="250"/>
      <c r="R365" s="250"/>
      <c r="S365" s="250"/>
      <c r="T365" s="250"/>
      <c r="U365" s="250"/>
      <c r="V365" s="250"/>
      <c r="W365" s="250"/>
    </row>
    <row r="366" spans="1:23" ht="14.25" x14ac:dyDescent="0.2">
      <c r="A366" s="250"/>
      <c r="B366" s="250"/>
      <c r="C366" s="250"/>
      <c r="D366" s="250"/>
      <c r="E366" s="250"/>
      <c r="F366" s="250"/>
      <c r="G366" s="250"/>
      <c r="H366" s="250"/>
      <c r="I366" s="250"/>
      <c r="J366" s="250"/>
      <c r="K366" s="250"/>
      <c r="L366" s="250"/>
      <c r="M366" s="250"/>
      <c r="N366" s="250"/>
      <c r="O366" s="250"/>
      <c r="P366" s="250"/>
      <c r="Q366" s="250"/>
      <c r="R366" s="250"/>
      <c r="S366" s="250"/>
      <c r="T366" s="250"/>
      <c r="U366" s="250"/>
      <c r="V366" s="250"/>
      <c r="W366" s="250"/>
    </row>
    <row r="367" spans="1:23" ht="14.25" x14ac:dyDescent="0.2">
      <c r="A367" s="250"/>
      <c r="B367" s="250"/>
      <c r="C367" s="250"/>
      <c r="D367" s="250"/>
      <c r="E367" s="250"/>
      <c r="F367" s="250"/>
      <c r="G367" s="250"/>
      <c r="H367" s="250"/>
      <c r="I367" s="250"/>
      <c r="J367" s="250"/>
      <c r="K367" s="250"/>
      <c r="L367" s="250"/>
      <c r="M367" s="250"/>
      <c r="N367" s="250"/>
      <c r="O367" s="250"/>
      <c r="P367" s="250"/>
      <c r="Q367" s="250"/>
      <c r="R367" s="250"/>
      <c r="S367" s="250"/>
      <c r="T367" s="250"/>
      <c r="U367" s="250"/>
      <c r="V367" s="250"/>
      <c r="W367" s="250"/>
    </row>
    <row r="368" spans="1:23" ht="14.25" x14ac:dyDescent="0.2">
      <c r="A368" s="250"/>
      <c r="B368" s="250"/>
      <c r="C368" s="250"/>
      <c r="D368" s="250"/>
      <c r="E368" s="250"/>
      <c r="F368" s="250"/>
      <c r="G368" s="250"/>
      <c r="H368" s="250"/>
      <c r="I368" s="250"/>
      <c r="J368" s="250"/>
      <c r="K368" s="250"/>
      <c r="L368" s="250"/>
      <c r="M368" s="250"/>
      <c r="N368" s="250"/>
      <c r="O368" s="250"/>
      <c r="P368" s="250"/>
      <c r="Q368" s="250"/>
      <c r="R368" s="250"/>
      <c r="S368" s="250"/>
      <c r="T368" s="250"/>
      <c r="U368" s="250"/>
      <c r="V368" s="250"/>
      <c r="W368" s="250"/>
    </row>
    <row r="369" spans="1:23" ht="14.25" x14ac:dyDescent="0.2">
      <c r="A369" s="250"/>
      <c r="B369" s="250"/>
      <c r="C369" s="250"/>
      <c r="D369" s="250"/>
      <c r="E369" s="250"/>
      <c r="F369" s="250"/>
      <c r="G369" s="250"/>
      <c r="H369" s="250"/>
      <c r="I369" s="250"/>
      <c r="J369" s="250"/>
      <c r="K369" s="250"/>
      <c r="L369" s="250"/>
      <c r="M369" s="250"/>
      <c r="N369" s="250"/>
      <c r="O369" s="250"/>
      <c r="P369" s="250"/>
      <c r="Q369" s="250"/>
      <c r="R369" s="250"/>
      <c r="S369" s="250"/>
      <c r="T369" s="250"/>
      <c r="U369" s="250"/>
      <c r="V369" s="250"/>
      <c r="W369" s="250"/>
    </row>
    <row r="370" spans="1:23" ht="14.25" x14ac:dyDescent="0.2">
      <c r="A370" s="250"/>
      <c r="B370" s="250"/>
      <c r="C370" s="250"/>
      <c r="D370" s="250"/>
      <c r="E370" s="250"/>
      <c r="F370" s="250"/>
      <c r="G370" s="250"/>
      <c r="H370" s="250"/>
      <c r="I370" s="250"/>
      <c r="J370" s="250"/>
      <c r="K370" s="250"/>
      <c r="L370" s="250"/>
      <c r="M370" s="250"/>
      <c r="N370" s="250"/>
      <c r="O370" s="250"/>
      <c r="P370" s="250"/>
      <c r="Q370" s="250"/>
      <c r="R370" s="250"/>
      <c r="S370" s="250"/>
      <c r="T370" s="250"/>
      <c r="U370" s="250"/>
      <c r="V370" s="250"/>
      <c r="W370" s="250"/>
    </row>
    <row r="371" spans="1:23" ht="14.25" x14ac:dyDescent="0.2">
      <c r="A371" s="250"/>
      <c r="B371" s="250"/>
      <c r="C371" s="250"/>
      <c r="D371" s="250"/>
      <c r="E371" s="250"/>
      <c r="F371" s="250"/>
      <c r="G371" s="250"/>
      <c r="H371" s="250"/>
      <c r="I371" s="250"/>
      <c r="J371" s="250"/>
      <c r="K371" s="250"/>
      <c r="L371" s="250"/>
      <c r="M371" s="250"/>
      <c r="N371" s="250"/>
      <c r="O371" s="250"/>
      <c r="P371" s="250"/>
      <c r="Q371" s="250"/>
      <c r="R371" s="250"/>
      <c r="S371" s="250"/>
      <c r="T371" s="250"/>
      <c r="U371" s="250"/>
      <c r="V371" s="250"/>
      <c r="W371" s="250"/>
    </row>
    <row r="372" spans="1:23" ht="14.25" x14ac:dyDescent="0.2">
      <c r="A372" s="250"/>
      <c r="B372" s="250"/>
      <c r="C372" s="250"/>
      <c r="D372" s="250"/>
      <c r="E372" s="250"/>
      <c r="F372" s="250"/>
      <c r="G372" s="250"/>
      <c r="H372" s="250"/>
      <c r="I372" s="250"/>
      <c r="J372" s="250"/>
      <c r="K372" s="250"/>
      <c r="L372" s="250"/>
      <c r="M372" s="250"/>
      <c r="N372" s="250"/>
      <c r="O372" s="250"/>
      <c r="P372" s="250"/>
      <c r="Q372" s="250"/>
      <c r="R372" s="250"/>
      <c r="S372" s="250"/>
      <c r="T372" s="250"/>
      <c r="U372" s="250"/>
      <c r="V372" s="250"/>
      <c r="W372" s="250"/>
    </row>
    <row r="373" spans="1:23" ht="14.25" x14ac:dyDescent="0.2">
      <c r="A373" s="250"/>
      <c r="B373" s="250"/>
      <c r="C373" s="250"/>
      <c r="D373" s="250"/>
      <c r="E373" s="250"/>
      <c r="F373" s="250"/>
      <c r="G373" s="250"/>
      <c r="H373" s="250"/>
      <c r="I373" s="250"/>
      <c r="J373" s="250"/>
      <c r="K373" s="250"/>
      <c r="L373" s="250"/>
      <c r="M373" s="250"/>
      <c r="N373" s="250"/>
      <c r="O373" s="250"/>
      <c r="P373" s="250"/>
      <c r="Q373" s="250"/>
      <c r="R373" s="250"/>
      <c r="S373" s="250"/>
      <c r="T373" s="250"/>
      <c r="U373" s="250"/>
      <c r="V373" s="250"/>
      <c r="W373" s="250"/>
    </row>
    <row r="374" spans="1:23" ht="14.25" x14ac:dyDescent="0.2">
      <c r="A374" s="250"/>
      <c r="B374" s="250"/>
      <c r="C374" s="250"/>
      <c r="D374" s="250"/>
      <c r="E374" s="250"/>
      <c r="F374" s="250"/>
      <c r="G374" s="250"/>
      <c r="H374" s="250"/>
      <c r="I374" s="250"/>
      <c r="J374" s="250"/>
      <c r="K374" s="250"/>
      <c r="L374" s="250"/>
      <c r="M374" s="250"/>
      <c r="N374" s="250"/>
      <c r="O374" s="250"/>
      <c r="P374" s="250"/>
      <c r="Q374" s="250"/>
      <c r="R374" s="250"/>
      <c r="S374" s="250"/>
      <c r="T374" s="250"/>
      <c r="U374" s="250"/>
      <c r="V374" s="250"/>
      <c r="W374" s="250"/>
    </row>
    <row r="375" spans="1:23" ht="14.25" x14ac:dyDescent="0.2">
      <c r="A375" s="250"/>
      <c r="B375" s="250"/>
      <c r="C375" s="250"/>
      <c r="D375" s="250"/>
      <c r="E375" s="250"/>
      <c r="F375" s="250"/>
      <c r="G375" s="250"/>
      <c r="H375" s="250"/>
      <c r="I375" s="250"/>
      <c r="J375" s="250"/>
      <c r="K375" s="250"/>
      <c r="L375" s="250"/>
      <c r="M375" s="250"/>
      <c r="N375" s="250"/>
      <c r="O375" s="250"/>
      <c r="P375" s="250"/>
      <c r="Q375" s="250"/>
      <c r="R375" s="250"/>
      <c r="S375" s="250"/>
      <c r="T375" s="250"/>
      <c r="U375" s="250"/>
      <c r="V375" s="250"/>
      <c r="W375" s="250"/>
    </row>
    <row r="376" spans="1:23" ht="14.25" x14ac:dyDescent="0.2">
      <c r="A376" s="250"/>
      <c r="B376" s="250"/>
      <c r="C376" s="250"/>
      <c r="D376" s="250"/>
      <c r="E376" s="250"/>
      <c r="F376" s="250"/>
      <c r="G376" s="250"/>
      <c r="H376" s="250"/>
      <c r="I376" s="250"/>
      <c r="J376" s="250"/>
      <c r="K376" s="250"/>
      <c r="L376" s="250"/>
      <c r="M376" s="250"/>
      <c r="N376" s="250"/>
      <c r="O376" s="250"/>
      <c r="P376" s="250"/>
      <c r="Q376" s="250"/>
      <c r="R376" s="250"/>
      <c r="S376" s="250"/>
      <c r="T376" s="250"/>
      <c r="U376" s="250"/>
      <c r="V376" s="250"/>
      <c r="W376" s="250"/>
    </row>
    <row r="377" spans="1:23" ht="14.25" x14ac:dyDescent="0.2">
      <c r="A377" s="250"/>
      <c r="B377" s="250"/>
      <c r="C377" s="250"/>
      <c r="D377" s="250"/>
      <c r="E377" s="250"/>
      <c r="F377" s="250"/>
      <c r="G377" s="250"/>
      <c r="H377" s="250"/>
      <c r="I377" s="250"/>
      <c r="J377" s="250"/>
      <c r="K377" s="250"/>
      <c r="L377" s="250"/>
      <c r="M377" s="250"/>
      <c r="N377" s="250"/>
      <c r="O377" s="250"/>
      <c r="P377" s="250"/>
      <c r="Q377" s="250"/>
      <c r="R377" s="250"/>
      <c r="S377" s="250"/>
      <c r="T377" s="250"/>
      <c r="U377" s="250"/>
      <c r="V377" s="250"/>
      <c r="W377" s="250"/>
    </row>
    <row r="378" spans="1:23" ht="14.25" x14ac:dyDescent="0.2">
      <c r="A378" s="250"/>
      <c r="B378" s="250"/>
      <c r="C378" s="250"/>
      <c r="D378" s="250"/>
      <c r="E378" s="250"/>
      <c r="F378" s="250"/>
      <c r="G378" s="250"/>
      <c r="H378" s="250"/>
      <c r="I378" s="250"/>
      <c r="J378" s="250"/>
      <c r="K378" s="250"/>
      <c r="L378" s="250"/>
      <c r="M378" s="250"/>
      <c r="N378" s="250"/>
      <c r="O378" s="250"/>
      <c r="P378" s="250"/>
      <c r="Q378" s="250"/>
      <c r="R378" s="250"/>
      <c r="S378" s="250"/>
      <c r="T378" s="250"/>
      <c r="U378" s="250"/>
      <c r="V378" s="250"/>
      <c r="W378" s="250"/>
    </row>
    <row r="379" spans="1:23" ht="14.25" x14ac:dyDescent="0.2">
      <c r="A379" s="250"/>
      <c r="B379" s="250"/>
      <c r="C379" s="250"/>
      <c r="D379" s="250"/>
      <c r="E379" s="250"/>
      <c r="F379" s="250"/>
      <c r="G379" s="250"/>
      <c r="H379" s="250"/>
      <c r="I379" s="250"/>
      <c r="J379" s="250"/>
      <c r="K379" s="250"/>
      <c r="L379" s="250"/>
      <c r="M379" s="250"/>
      <c r="N379" s="250"/>
      <c r="O379" s="250"/>
      <c r="P379" s="250"/>
      <c r="Q379" s="250"/>
      <c r="R379" s="250"/>
      <c r="S379" s="250"/>
      <c r="T379" s="250"/>
      <c r="U379" s="250"/>
      <c r="V379" s="250"/>
      <c r="W379" s="250"/>
    </row>
    <row r="380" spans="1:23" ht="14.25" x14ac:dyDescent="0.2">
      <c r="A380" s="250"/>
      <c r="B380" s="250"/>
      <c r="C380" s="250"/>
      <c r="D380" s="250"/>
      <c r="E380" s="250"/>
      <c r="F380" s="250"/>
      <c r="G380" s="250"/>
      <c r="H380" s="250"/>
      <c r="I380" s="250"/>
      <c r="J380" s="250"/>
      <c r="K380" s="250"/>
      <c r="L380" s="250"/>
      <c r="M380" s="250"/>
      <c r="N380" s="250"/>
      <c r="O380" s="250"/>
      <c r="P380" s="250"/>
      <c r="Q380" s="250"/>
      <c r="R380" s="250"/>
      <c r="S380" s="250"/>
      <c r="T380" s="250"/>
      <c r="U380" s="250"/>
      <c r="V380" s="250"/>
      <c r="W380" s="250"/>
    </row>
    <row r="381" spans="1:23" ht="14.25" x14ac:dyDescent="0.2">
      <c r="A381" s="250"/>
      <c r="B381" s="250"/>
      <c r="C381" s="250"/>
      <c r="D381" s="250"/>
      <c r="E381" s="250"/>
      <c r="F381" s="250"/>
      <c r="G381" s="250"/>
      <c r="H381" s="250"/>
      <c r="I381" s="250"/>
      <c r="J381" s="250"/>
      <c r="K381" s="250"/>
      <c r="L381" s="250"/>
      <c r="M381" s="250"/>
      <c r="N381" s="250"/>
      <c r="O381" s="250"/>
      <c r="P381" s="250"/>
      <c r="Q381" s="250"/>
      <c r="R381" s="250"/>
      <c r="S381" s="250"/>
      <c r="T381" s="250"/>
      <c r="U381" s="250"/>
      <c r="V381" s="250"/>
      <c r="W381" s="250"/>
    </row>
    <row r="382" spans="1:23" ht="14.25" x14ac:dyDescent="0.2">
      <c r="A382" s="250"/>
      <c r="B382" s="250"/>
      <c r="C382" s="250"/>
      <c r="D382" s="250"/>
      <c r="E382" s="250"/>
      <c r="F382" s="250"/>
      <c r="G382" s="250"/>
      <c r="H382" s="250"/>
      <c r="I382" s="250"/>
      <c r="J382" s="250"/>
      <c r="K382" s="250"/>
      <c r="L382" s="250"/>
      <c r="M382" s="250"/>
      <c r="N382" s="250"/>
      <c r="O382" s="250"/>
      <c r="P382" s="250"/>
      <c r="Q382" s="250"/>
      <c r="R382" s="250"/>
      <c r="S382" s="250"/>
      <c r="T382" s="250"/>
      <c r="U382" s="250"/>
      <c r="V382" s="250"/>
      <c r="W382" s="250"/>
    </row>
    <row r="383" spans="1:23" ht="14.25" x14ac:dyDescent="0.2">
      <c r="A383" s="250"/>
      <c r="B383" s="250"/>
      <c r="C383" s="250"/>
      <c r="D383" s="250"/>
      <c r="E383" s="250"/>
      <c r="F383" s="250"/>
      <c r="G383" s="250"/>
      <c r="H383" s="250"/>
      <c r="I383" s="250"/>
      <c r="J383" s="250"/>
      <c r="K383" s="250"/>
      <c r="L383" s="250"/>
      <c r="M383" s="250"/>
      <c r="N383" s="250"/>
      <c r="O383" s="250"/>
      <c r="P383" s="250"/>
      <c r="Q383" s="250"/>
      <c r="R383" s="250"/>
      <c r="S383" s="250"/>
      <c r="T383" s="250"/>
      <c r="U383" s="250"/>
      <c r="V383" s="250"/>
      <c r="W383" s="250"/>
    </row>
    <row r="384" spans="1:23" ht="14.25" x14ac:dyDescent="0.2">
      <c r="A384" s="250"/>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250"/>
    </row>
    <row r="385" spans="1:23" ht="14.25" x14ac:dyDescent="0.2">
      <c r="A385" s="250"/>
      <c r="B385" s="250"/>
      <c r="C385" s="250"/>
      <c r="D385" s="250"/>
      <c r="E385" s="250"/>
      <c r="F385" s="250"/>
      <c r="G385" s="250"/>
      <c r="H385" s="250"/>
      <c r="I385" s="250"/>
      <c r="J385" s="250"/>
      <c r="K385" s="250"/>
      <c r="L385" s="250"/>
      <c r="M385" s="250"/>
      <c r="N385" s="250"/>
      <c r="O385" s="250"/>
      <c r="P385" s="250"/>
      <c r="Q385" s="250"/>
      <c r="R385" s="250"/>
      <c r="S385" s="250"/>
      <c r="T385" s="250"/>
      <c r="U385" s="250"/>
      <c r="V385" s="250"/>
      <c r="W385" s="250"/>
    </row>
    <row r="386" spans="1:23" ht="14.25" x14ac:dyDescent="0.2">
      <c r="A386" s="250"/>
      <c r="B386" s="250"/>
      <c r="C386" s="250"/>
      <c r="D386" s="250"/>
      <c r="E386" s="250"/>
      <c r="F386" s="250"/>
      <c r="G386" s="250"/>
      <c r="H386" s="250"/>
      <c r="I386" s="250"/>
      <c r="J386" s="250"/>
      <c r="K386" s="250"/>
      <c r="L386" s="250"/>
      <c r="M386" s="250"/>
      <c r="N386" s="250"/>
      <c r="O386" s="250"/>
      <c r="P386" s="250"/>
      <c r="Q386" s="250"/>
      <c r="R386" s="250"/>
      <c r="S386" s="250"/>
      <c r="T386" s="250"/>
      <c r="U386" s="250"/>
      <c r="V386" s="250"/>
      <c r="W386" s="250"/>
    </row>
    <row r="387" spans="1:23" ht="14.25" x14ac:dyDescent="0.2">
      <c r="A387" s="250"/>
      <c r="B387" s="250"/>
      <c r="C387" s="250"/>
      <c r="D387" s="250"/>
      <c r="E387" s="250"/>
      <c r="F387" s="250"/>
      <c r="G387" s="250"/>
      <c r="H387" s="250"/>
      <c r="I387" s="250"/>
      <c r="J387" s="250"/>
      <c r="K387" s="250"/>
      <c r="L387" s="250"/>
      <c r="M387" s="250"/>
      <c r="N387" s="250"/>
      <c r="O387" s="250"/>
      <c r="P387" s="250"/>
      <c r="Q387" s="250"/>
      <c r="R387" s="250"/>
      <c r="S387" s="250"/>
      <c r="T387" s="250"/>
      <c r="U387" s="250"/>
      <c r="V387" s="250"/>
      <c r="W387" s="250"/>
    </row>
    <row r="388" spans="1:23" ht="14.25" x14ac:dyDescent="0.2">
      <c r="A388" s="250"/>
      <c r="B388" s="250"/>
      <c r="C388" s="250"/>
      <c r="D388" s="250"/>
      <c r="E388" s="250"/>
      <c r="F388" s="250"/>
      <c r="G388" s="250"/>
      <c r="H388" s="250"/>
      <c r="I388" s="250"/>
      <c r="J388" s="250"/>
      <c r="K388" s="250"/>
      <c r="L388" s="250"/>
      <c r="M388" s="250"/>
      <c r="N388" s="250"/>
      <c r="O388" s="250"/>
      <c r="P388" s="250"/>
      <c r="Q388" s="250"/>
      <c r="R388" s="250"/>
      <c r="S388" s="250"/>
      <c r="T388" s="250"/>
      <c r="U388" s="250"/>
      <c r="V388" s="250"/>
      <c r="W388" s="250"/>
    </row>
    <row r="389" spans="1:23" ht="14.25" x14ac:dyDescent="0.2">
      <c r="A389" s="250"/>
      <c r="B389" s="250"/>
      <c r="C389" s="250"/>
      <c r="D389" s="250"/>
      <c r="E389" s="250"/>
      <c r="F389" s="250"/>
      <c r="G389" s="250"/>
      <c r="H389" s="250"/>
      <c r="I389" s="250"/>
      <c r="J389" s="250"/>
      <c r="K389" s="250"/>
      <c r="L389" s="250"/>
      <c r="M389" s="250"/>
      <c r="N389" s="250"/>
      <c r="O389" s="250"/>
      <c r="P389" s="250"/>
      <c r="Q389" s="250"/>
      <c r="R389" s="250"/>
      <c r="S389" s="250"/>
      <c r="T389" s="250"/>
      <c r="U389" s="250"/>
      <c r="V389" s="250"/>
      <c r="W389" s="250"/>
    </row>
    <row r="390" spans="1:23" ht="14.25" x14ac:dyDescent="0.2">
      <c r="A390" s="250"/>
      <c r="B390" s="250"/>
      <c r="C390" s="250"/>
      <c r="D390" s="250"/>
      <c r="E390" s="250"/>
      <c r="F390" s="250"/>
      <c r="G390" s="250"/>
      <c r="H390" s="250"/>
      <c r="I390" s="250"/>
      <c r="J390" s="250"/>
      <c r="K390" s="250"/>
      <c r="L390" s="250"/>
      <c r="M390" s="250"/>
      <c r="N390" s="250"/>
      <c r="O390" s="250"/>
      <c r="P390" s="250"/>
      <c r="Q390" s="250"/>
      <c r="R390" s="250"/>
      <c r="S390" s="250"/>
      <c r="T390" s="250"/>
      <c r="U390" s="250"/>
      <c r="V390" s="250"/>
      <c r="W390" s="250"/>
    </row>
    <row r="391" spans="1:23" ht="14.25" x14ac:dyDescent="0.2">
      <c r="A391" s="250"/>
      <c r="B391" s="250"/>
      <c r="C391" s="250"/>
      <c r="D391" s="250"/>
      <c r="E391" s="250"/>
      <c r="F391" s="250"/>
      <c r="G391" s="250"/>
      <c r="H391" s="250"/>
      <c r="I391" s="250"/>
      <c r="J391" s="250"/>
      <c r="K391" s="250"/>
      <c r="L391" s="250"/>
      <c r="M391" s="250"/>
      <c r="N391" s="250"/>
      <c r="O391" s="250"/>
      <c r="P391" s="250"/>
      <c r="Q391" s="250"/>
      <c r="R391" s="250"/>
      <c r="S391" s="250"/>
      <c r="T391" s="250"/>
      <c r="U391" s="250"/>
      <c r="V391" s="250"/>
      <c r="W391" s="250"/>
    </row>
    <row r="392" spans="1:23" ht="14.25" x14ac:dyDescent="0.2">
      <c r="A392" s="250"/>
      <c r="B392" s="250"/>
      <c r="C392" s="250"/>
      <c r="D392" s="250"/>
      <c r="E392" s="250"/>
      <c r="F392" s="250"/>
      <c r="G392" s="250"/>
      <c r="H392" s="250"/>
      <c r="I392" s="250"/>
      <c r="J392" s="250"/>
      <c r="K392" s="250"/>
      <c r="L392" s="250"/>
      <c r="M392" s="250"/>
      <c r="N392" s="250"/>
      <c r="O392" s="250"/>
      <c r="P392" s="250"/>
      <c r="Q392" s="250"/>
      <c r="R392" s="250"/>
      <c r="S392" s="250"/>
      <c r="T392" s="250"/>
      <c r="U392" s="250"/>
      <c r="V392" s="250"/>
      <c r="W392" s="250"/>
    </row>
    <row r="393" spans="1:23" ht="14.25" x14ac:dyDescent="0.2">
      <c r="A393" s="250"/>
      <c r="B393" s="250"/>
      <c r="C393" s="250"/>
      <c r="D393" s="250"/>
      <c r="E393" s="250"/>
      <c r="F393" s="250"/>
      <c r="G393" s="250"/>
      <c r="H393" s="250"/>
      <c r="I393" s="250"/>
      <c r="J393" s="250"/>
      <c r="K393" s="250"/>
      <c r="L393" s="250"/>
      <c r="M393" s="250"/>
      <c r="N393" s="250"/>
      <c r="O393" s="250"/>
      <c r="P393" s="250"/>
      <c r="Q393" s="250"/>
      <c r="R393" s="250"/>
      <c r="S393" s="250"/>
      <c r="T393" s="250"/>
      <c r="U393" s="250"/>
      <c r="V393" s="250"/>
      <c r="W393" s="250"/>
    </row>
    <row r="394" spans="1:23" ht="14.25" x14ac:dyDescent="0.2">
      <c r="A394" s="250"/>
      <c r="B394" s="250"/>
      <c r="C394" s="250"/>
      <c r="D394" s="250"/>
      <c r="E394" s="250"/>
      <c r="F394" s="250"/>
      <c r="G394" s="250"/>
      <c r="H394" s="250"/>
      <c r="I394" s="250"/>
      <c r="J394" s="250"/>
      <c r="K394" s="250"/>
      <c r="L394" s="250"/>
      <c r="M394" s="250"/>
      <c r="N394" s="250"/>
      <c r="O394" s="250"/>
      <c r="P394" s="250"/>
      <c r="Q394" s="250"/>
      <c r="R394" s="250"/>
      <c r="S394" s="250"/>
      <c r="T394" s="250"/>
      <c r="U394" s="250"/>
      <c r="V394" s="250"/>
      <c r="W394" s="250"/>
    </row>
    <row r="395" spans="1:23" ht="14.25" x14ac:dyDescent="0.2">
      <c r="A395" s="250"/>
      <c r="B395" s="250"/>
      <c r="C395" s="250"/>
      <c r="D395" s="250"/>
      <c r="E395" s="250"/>
      <c r="F395" s="250"/>
      <c r="G395" s="250"/>
      <c r="H395" s="250"/>
      <c r="I395" s="250"/>
      <c r="J395" s="250"/>
      <c r="K395" s="250"/>
      <c r="L395" s="250"/>
      <c r="M395" s="250"/>
      <c r="N395" s="250"/>
      <c r="O395" s="250"/>
      <c r="P395" s="250"/>
      <c r="Q395" s="250"/>
      <c r="R395" s="250"/>
      <c r="S395" s="250"/>
      <c r="T395" s="250"/>
      <c r="U395" s="250"/>
      <c r="V395" s="250"/>
      <c r="W395" s="250"/>
    </row>
    <row r="396" spans="1:23" ht="14.25" x14ac:dyDescent="0.2">
      <c r="A396" s="250"/>
      <c r="B396" s="250"/>
      <c r="C396" s="250"/>
      <c r="D396" s="250"/>
      <c r="E396" s="250"/>
      <c r="F396" s="250"/>
      <c r="G396" s="250"/>
      <c r="H396" s="250"/>
      <c r="I396" s="250"/>
      <c r="J396" s="250"/>
      <c r="K396" s="250"/>
      <c r="L396" s="250"/>
      <c r="M396" s="250"/>
      <c r="N396" s="250"/>
      <c r="O396" s="250"/>
      <c r="P396" s="250"/>
      <c r="Q396" s="250"/>
      <c r="R396" s="250"/>
      <c r="S396" s="250"/>
      <c r="T396" s="250"/>
      <c r="U396" s="250"/>
      <c r="V396" s="250"/>
      <c r="W396" s="250"/>
    </row>
    <row r="397" spans="1:23" ht="14.25" x14ac:dyDescent="0.2">
      <c r="A397" s="250"/>
      <c r="B397" s="250"/>
      <c r="C397" s="250"/>
      <c r="D397" s="250"/>
      <c r="E397" s="250"/>
      <c r="F397" s="250"/>
      <c r="G397" s="250"/>
      <c r="H397" s="250"/>
      <c r="I397" s="250"/>
      <c r="J397" s="250"/>
      <c r="K397" s="250"/>
      <c r="L397" s="250"/>
      <c r="M397" s="250"/>
      <c r="N397" s="250"/>
      <c r="O397" s="250"/>
      <c r="P397" s="250"/>
      <c r="Q397" s="250"/>
      <c r="R397" s="250"/>
      <c r="S397" s="250"/>
      <c r="T397" s="250"/>
      <c r="U397" s="250"/>
      <c r="V397" s="250"/>
      <c r="W397" s="250"/>
    </row>
    <row r="398" spans="1:23" ht="14.25" x14ac:dyDescent="0.2">
      <c r="A398" s="250"/>
      <c r="B398" s="250"/>
      <c r="C398" s="250"/>
      <c r="D398" s="250"/>
      <c r="E398" s="250"/>
      <c r="F398" s="250"/>
      <c r="G398" s="250"/>
      <c r="H398" s="250"/>
      <c r="I398" s="250"/>
      <c r="J398" s="250"/>
      <c r="K398" s="250"/>
      <c r="L398" s="250"/>
      <c r="M398" s="250"/>
      <c r="N398" s="250"/>
      <c r="O398" s="250"/>
      <c r="P398" s="250"/>
      <c r="Q398" s="250"/>
      <c r="R398" s="250"/>
      <c r="S398" s="250"/>
      <c r="T398" s="250"/>
      <c r="U398" s="250"/>
      <c r="V398" s="250"/>
      <c r="W398" s="250"/>
    </row>
    <row r="399" spans="1:23" ht="14.25" x14ac:dyDescent="0.2">
      <c r="A399" s="250"/>
      <c r="B399" s="250"/>
      <c r="C399" s="250"/>
      <c r="D399" s="250"/>
      <c r="E399" s="250"/>
      <c r="F399" s="250"/>
      <c r="G399" s="250"/>
      <c r="H399" s="250"/>
      <c r="I399" s="250"/>
      <c r="J399" s="250"/>
      <c r="K399" s="250"/>
      <c r="L399" s="250"/>
      <c r="M399" s="250"/>
      <c r="N399" s="250"/>
      <c r="O399" s="250"/>
      <c r="P399" s="250"/>
      <c r="Q399" s="250"/>
      <c r="R399" s="250"/>
      <c r="S399" s="250"/>
      <c r="T399" s="250"/>
      <c r="U399" s="250"/>
      <c r="V399" s="250"/>
      <c r="W399" s="250"/>
    </row>
    <row r="400" spans="1:23" ht="14.25" x14ac:dyDescent="0.2">
      <c r="A400" s="250"/>
      <c r="B400" s="250"/>
      <c r="C400" s="250"/>
      <c r="D400" s="250"/>
      <c r="E400" s="250"/>
      <c r="F400" s="250"/>
      <c r="G400" s="250"/>
      <c r="H400" s="250"/>
      <c r="I400" s="250"/>
      <c r="J400" s="250"/>
      <c r="K400" s="250"/>
      <c r="L400" s="250"/>
      <c r="M400" s="250"/>
      <c r="N400" s="250"/>
      <c r="O400" s="250"/>
      <c r="P400" s="250"/>
      <c r="Q400" s="250"/>
      <c r="R400" s="250"/>
      <c r="S400" s="250"/>
      <c r="T400" s="250"/>
      <c r="U400" s="250"/>
      <c r="V400" s="250"/>
      <c r="W400" s="250"/>
    </row>
    <row r="401" spans="1:23" ht="14.25" x14ac:dyDescent="0.2">
      <c r="A401" s="250"/>
      <c r="B401" s="250"/>
      <c r="C401" s="250"/>
      <c r="D401" s="250"/>
      <c r="E401" s="250"/>
      <c r="F401" s="250"/>
      <c r="G401" s="250"/>
      <c r="H401" s="250"/>
      <c r="I401" s="250"/>
      <c r="J401" s="250"/>
      <c r="K401" s="250"/>
      <c r="L401" s="250"/>
      <c r="M401" s="250"/>
      <c r="N401" s="250"/>
      <c r="O401" s="250"/>
      <c r="P401" s="250"/>
      <c r="Q401" s="250"/>
      <c r="R401" s="250"/>
      <c r="S401" s="250"/>
      <c r="T401" s="250"/>
      <c r="U401" s="250"/>
      <c r="V401" s="250"/>
      <c r="W401" s="250"/>
    </row>
    <row r="402" spans="1:23" ht="14.25" x14ac:dyDescent="0.2">
      <c r="A402" s="250"/>
      <c r="B402" s="250"/>
      <c r="C402" s="250"/>
      <c r="D402" s="250"/>
      <c r="E402" s="250"/>
      <c r="F402" s="250"/>
      <c r="G402" s="250"/>
      <c r="H402" s="250"/>
      <c r="I402" s="250"/>
      <c r="J402" s="250"/>
      <c r="K402" s="250"/>
      <c r="L402" s="250"/>
      <c r="M402" s="250"/>
      <c r="N402" s="250"/>
      <c r="O402" s="250"/>
      <c r="P402" s="250"/>
      <c r="Q402" s="250"/>
      <c r="R402" s="250"/>
      <c r="S402" s="250"/>
      <c r="T402" s="250"/>
      <c r="U402" s="250"/>
      <c r="V402" s="250"/>
      <c r="W402" s="250"/>
    </row>
    <row r="403" spans="1:23" ht="14.25" x14ac:dyDescent="0.2">
      <c r="A403" s="250"/>
      <c r="B403" s="250"/>
      <c r="C403" s="250"/>
      <c r="D403" s="250"/>
      <c r="E403" s="250"/>
      <c r="F403" s="250"/>
      <c r="G403" s="250"/>
      <c r="H403" s="250"/>
      <c r="I403" s="250"/>
      <c r="J403" s="250"/>
      <c r="K403" s="250"/>
      <c r="L403" s="250"/>
      <c r="M403" s="250"/>
      <c r="N403" s="250"/>
      <c r="O403" s="250"/>
      <c r="P403" s="250"/>
      <c r="Q403" s="250"/>
      <c r="R403" s="250"/>
      <c r="S403" s="250"/>
      <c r="T403" s="250"/>
      <c r="U403" s="250"/>
      <c r="V403" s="250"/>
      <c r="W403" s="250"/>
    </row>
    <row r="404" spans="1:23" ht="14.25" x14ac:dyDescent="0.2">
      <c r="A404" s="250"/>
      <c r="B404" s="250"/>
      <c r="C404" s="250"/>
      <c r="D404" s="250"/>
      <c r="E404" s="250"/>
      <c r="F404" s="250"/>
      <c r="G404" s="250"/>
      <c r="H404" s="250"/>
      <c r="I404" s="250"/>
      <c r="J404" s="250"/>
      <c r="K404" s="250"/>
      <c r="L404" s="250"/>
      <c r="M404" s="250"/>
      <c r="N404" s="250"/>
      <c r="O404" s="250"/>
      <c r="P404" s="250"/>
      <c r="Q404" s="250"/>
      <c r="R404" s="250"/>
      <c r="S404" s="250"/>
      <c r="T404" s="250"/>
      <c r="U404" s="250"/>
      <c r="V404" s="250"/>
      <c r="W404" s="250"/>
    </row>
    <row r="405" spans="1:23" ht="14.25" x14ac:dyDescent="0.2">
      <c r="A405" s="250"/>
      <c r="B405" s="250"/>
      <c r="C405" s="250"/>
      <c r="D405" s="250"/>
      <c r="E405" s="250"/>
      <c r="F405" s="250"/>
      <c r="G405" s="250"/>
      <c r="H405" s="250"/>
      <c r="I405" s="250"/>
      <c r="J405" s="250"/>
      <c r="K405" s="250"/>
      <c r="L405" s="250"/>
      <c r="M405" s="250"/>
      <c r="N405" s="250"/>
      <c r="O405" s="250"/>
      <c r="P405" s="250"/>
      <c r="Q405" s="250"/>
      <c r="R405" s="250"/>
      <c r="S405" s="250"/>
      <c r="T405" s="250"/>
      <c r="U405" s="250"/>
      <c r="V405" s="250"/>
      <c r="W405" s="250"/>
    </row>
    <row r="406" spans="1:23" ht="14.25" x14ac:dyDescent="0.2">
      <c r="A406" s="250"/>
      <c r="B406" s="250"/>
      <c r="C406" s="250"/>
      <c r="D406" s="250"/>
      <c r="E406" s="250"/>
      <c r="F406" s="250"/>
      <c r="G406" s="250"/>
      <c r="H406" s="250"/>
      <c r="I406" s="250"/>
      <c r="J406" s="250"/>
      <c r="K406" s="250"/>
      <c r="L406" s="250"/>
      <c r="M406" s="250"/>
      <c r="N406" s="250"/>
      <c r="O406" s="250"/>
      <c r="P406" s="250"/>
      <c r="Q406" s="250"/>
      <c r="R406" s="250"/>
      <c r="S406" s="250"/>
      <c r="T406" s="250"/>
      <c r="U406" s="250"/>
      <c r="V406" s="250"/>
      <c r="W406" s="250"/>
    </row>
    <row r="407" spans="1:23" ht="14.25" x14ac:dyDescent="0.2">
      <c r="A407" s="250"/>
      <c r="B407" s="250"/>
      <c r="C407" s="250"/>
      <c r="D407" s="250"/>
      <c r="E407" s="250"/>
      <c r="F407" s="250"/>
      <c r="G407" s="250"/>
      <c r="H407" s="250"/>
      <c r="I407" s="250"/>
      <c r="J407" s="250"/>
      <c r="K407" s="250"/>
      <c r="L407" s="250"/>
      <c r="M407" s="250"/>
      <c r="N407" s="250"/>
      <c r="O407" s="250"/>
      <c r="P407" s="250"/>
      <c r="Q407" s="250"/>
      <c r="R407" s="250"/>
      <c r="S407" s="250"/>
      <c r="T407" s="250"/>
      <c r="U407" s="250"/>
      <c r="V407" s="250"/>
      <c r="W407" s="250"/>
    </row>
    <row r="408" spans="1:23" ht="14.25" x14ac:dyDescent="0.2">
      <c r="A408" s="250"/>
      <c r="B408" s="250"/>
      <c r="C408" s="250"/>
      <c r="D408" s="250"/>
      <c r="E408" s="250"/>
      <c r="F408" s="250"/>
      <c r="G408" s="250"/>
      <c r="H408" s="250"/>
      <c r="I408" s="250"/>
      <c r="J408" s="250"/>
      <c r="K408" s="250"/>
      <c r="L408" s="250"/>
      <c r="M408" s="250"/>
      <c r="N408" s="250"/>
      <c r="O408" s="250"/>
      <c r="P408" s="250"/>
      <c r="Q408" s="250"/>
      <c r="R408" s="250"/>
      <c r="S408" s="250"/>
      <c r="T408" s="250"/>
      <c r="U408" s="250"/>
      <c r="V408" s="250"/>
      <c r="W408" s="250"/>
    </row>
    <row r="409" spans="1:23" ht="14.25" x14ac:dyDescent="0.2">
      <c r="A409" s="250"/>
      <c r="B409" s="250"/>
      <c r="C409" s="250"/>
      <c r="D409" s="250"/>
      <c r="E409" s="250"/>
      <c r="F409" s="250"/>
      <c r="G409" s="250"/>
      <c r="H409" s="250"/>
      <c r="I409" s="250"/>
      <c r="J409" s="250"/>
      <c r="K409" s="250"/>
      <c r="L409" s="250"/>
      <c r="M409" s="250"/>
      <c r="N409" s="250"/>
      <c r="O409" s="250"/>
      <c r="P409" s="250"/>
      <c r="Q409" s="250"/>
      <c r="R409" s="250"/>
      <c r="S409" s="250"/>
      <c r="T409" s="250"/>
      <c r="U409" s="250"/>
      <c r="V409" s="250"/>
      <c r="W409" s="250"/>
    </row>
    <row r="410" spans="1:23" ht="14.25" x14ac:dyDescent="0.2">
      <c r="A410" s="250"/>
      <c r="B410" s="250"/>
      <c r="C410" s="250"/>
      <c r="D410" s="250"/>
      <c r="E410" s="250"/>
      <c r="F410" s="250"/>
      <c r="G410" s="250"/>
      <c r="H410" s="250"/>
      <c r="I410" s="250"/>
      <c r="J410" s="250"/>
      <c r="K410" s="250"/>
      <c r="L410" s="250"/>
      <c r="M410" s="250"/>
      <c r="N410" s="250"/>
      <c r="O410" s="250"/>
      <c r="P410" s="250"/>
      <c r="Q410" s="250"/>
      <c r="R410" s="250"/>
      <c r="S410" s="250"/>
      <c r="T410" s="250"/>
      <c r="U410" s="250"/>
      <c r="V410" s="250"/>
      <c r="W410" s="250"/>
    </row>
    <row r="411" spans="1:23" ht="14.25" x14ac:dyDescent="0.2">
      <c r="A411" s="250"/>
      <c r="B411" s="250"/>
      <c r="C411" s="250"/>
      <c r="D411" s="250"/>
      <c r="E411" s="250"/>
      <c r="F411" s="250"/>
      <c r="G411" s="250"/>
      <c r="H411" s="250"/>
      <c r="I411" s="250"/>
      <c r="J411" s="250"/>
      <c r="K411" s="250"/>
      <c r="L411" s="250"/>
      <c r="M411" s="250"/>
      <c r="N411" s="250"/>
      <c r="O411" s="250"/>
      <c r="P411" s="250"/>
      <c r="Q411" s="250"/>
      <c r="R411" s="250"/>
      <c r="S411" s="250"/>
      <c r="T411" s="250"/>
      <c r="U411" s="250"/>
      <c r="V411" s="250"/>
      <c r="W411" s="250"/>
    </row>
    <row r="412" spans="1:23" ht="14.25" x14ac:dyDescent="0.2">
      <c r="A412" s="250"/>
      <c r="B412" s="250"/>
      <c r="C412" s="250"/>
      <c r="D412" s="250"/>
      <c r="E412" s="250"/>
      <c r="F412" s="250"/>
      <c r="G412" s="250"/>
      <c r="H412" s="250"/>
      <c r="I412" s="250"/>
      <c r="J412" s="250"/>
      <c r="K412" s="250"/>
      <c r="L412" s="250"/>
      <c r="M412" s="250"/>
      <c r="N412" s="250"/>
      <c r="O412" s="250"/>
      <c r="P412" s="250"/>
      <c r="Q412" s="250"/>
      <c r="R412" s="250"/>
      <c r="S412" s="250"/>
      <c r="T412" s="250"/>
      <c r="U412" s="250"/>
      <c r="V412" s="250"/>
      <c r="W412" s="250"/>
    </row>
    <row r="413" spans="1:23" ht="14.25" x14ac:dyDescent="0.2">
      <c r="A413" s="250"/>
      <c r="B413" s="250"/>
      <c r="C413" s="250"/>
      <c r="D413" s="250"/>
      <c r="E413" s="250"/>
      <c r="F413" s="250"/>
      <c r="G413" s="250"/>
      <c r="H413" s="250"/>
      <c r="I413" s="250"/>
      <c r="J413" s="250"/>
      <c r="K413" s="250"/>
      <c r="L413" s="250"/>
      <c r="M413" s="250"/>
      <c r="N413" s="250"/>
      <c r="O413" s="250"/>
      <c r="P413" s="250"/>
      <c r="Q413" s="250"/>
      <c r="R413" s="250"/>
      <c r="S413" s="250"/>
      <c r="T413" s="250"/>
      <c r="U413" s="250"/>
      <c r="V413" s="250"/>
      <c r="W413" s="250"/>
    </row>
    <row r="414" spans="1:23" ht="14.25" x14ac:dyDescent="0.2">
      <c r="A414" s="250"/>
      <c r="B414" s="250"/>
      <c r="C414" s="250"/>
      <c r="D414" s="250"/>
      <c r="E414" s="250"/>
      <c r="F414" s="250"/>
      <c r="G414" s="250"/>
      <c r="H414" s="250"/>
      <c r="I414" s="250"/>
      <c r="J414" s="250"/>
      <c r="K414" s="250"/>
      <c r="L414" s="250"/>
      <c r="M414" s="250"/>
      <c r="N414" s="250"/>
      <c r="O414" s="250"/>
      <c r="P414" s="250"/>
      <c r="Q414" s="250"/>
      <c r="R414" s="250"/>
      <c r="S414" s="250"/>
      <c r="T414" s="250"/>
      <c r="U414" s="250"/>
      <c r="V414" s="250"/>
      <c r="W414" s="250"/>
    </row>
    <row r="415" spans="1:23" ht="14.25" x14ac:dyDescent="0.2">
      <c r="A415" s="250"/>
      <c r="B415" s="250"/>
      <c r="C415" s="250"/>
      <c r="D415" s="250"/>
      <c r="E415" s="250"/>
      <c r="F415" s="250"/>
      <c r="G415" s="250"/>
      <c r="H415" s="250"/>
      <c r="I415" s="250"/>
      <c r="J415" s="250"/>
      <c r="K415" s="250"/>
      <c r="L415" s="250"/>
      <c r="M415" s="250"/>
      <c r="N415" s="250"/>
      <c r="O415" s="250"/>
      <c r="P415" s="250"/>
      <c r="Q415" s="250"/>
      <c r="R415" s="250"/>
      <c r="S415" s="250"/>
      <c r="T415" s="250"/>
      <c r="U415" s="250"/>
      <c r="V415" s="250"/>
      <c r="W415" s="250"/>
    </row>
    <row r="416" spans="1:23" ht="14.25" x14ac:dyDescent="0.2">
      <c r="A416" s="250"/>
      <c r="B416" s="250"/>
      <c r="C416" s="250"/>
      <c r="D416" s="250"/>
      <c r="E416" s="250"/>
      <c r="F416" s="250"/>
      <c r="G416" s="250"/>
      <c r="H416" s="250"/>
      <c r="I416" s="250"/>
      <c r="J416" s="250"/>
      <c r="K416" s="250"/>
      <c r="L416" s="250"/>
      <c r="M416" s="250"/>
      <c r="N416" s="250"/>
      <c r="O416" s="250"/>
      <c r="P416" s="250"/>
      <c r="Q416" s="250"/>
      <c r="R416" s="250"/>
      <c r="S416" s="250"/>
      <c r="T416" s="250"/>
      <c r="U416" s="250"/>
      <c r="V416" s="250"/>
      <c r="W416" s="250"/>
    </row>
    <row r="417" spans="1:23" ht="14.25" x14ac:dyDescent="0.2">
      <c r="A417" s="250"/>
      <c r="B417" s="250"/>
      <c r="C417" s="250"/>
      <c r="D417" s="250"/>
      <c r="E417" s="250"/>
      <c r="F417" s="250"/>
      <c r="G417" s="250"/>
      <c r="H417" s="250"/>
      <c r="I417" s="250"/>
      <c r="J417" s="250"/>
      <c r="K417" s="250"/>
      <c r="L417" s="250"/>
      <c r="M417" s="250"/>
      <c r="N417" s="250"/>
      <c r="O417" s="250"/>
      <c r="P417" s="250"/>
      <c r="Q417" s="250"/>
      <c r="R417" s="250"/>
      <c r="S417" s="250"/>
      <c r="T417" s="250"/>
      <c r="U417" s="250"/>
      <c r="V417" s="250"/>
      <c r="W417" s="250"/>
    </row>
    <row r="418" spans="1:23" ht="14.25" x14ac:dyDescent="0.2">
      <c r="A418" s="250"/>
      <c r="B418" s="250"/>
      <c r="C418" s="250"/>
      <c r="D418" s="250"/>
      <c r="E418" s="250"/>
      <c r="F418" s="250"/>
      <c r="G418" s="250"/>
      <c r="H418" s="250"/>
      <c r="I418" s="250"/>
      <c r="J418" s="250"/>
      <c r="K418" s="250"/>
      <c r="L418" s="250"/>
      <c r="M418" s="250"/>
      <c r="N418" s="250"/>
      <c r="O418" s="250"/>
      <c r="P418" s="250"/>
      <c r="Q418" s="250"/>
      <c r="R418" s="250"/>
      <c r="S418" s="250"/>
      <c r="T418" s="250"/>
      <c r="U418" s="250"/>
      <c r="V418" s="250"/>
      <c r="W418" s="250"/>
    </row>
    <row r="419" spans="1:23" ht="14.25" x14ac:dyDescent="0.2">
      <c r="A419" s="250"/>
      <c r="B419" s="250"/>
      <c r="C419" s="250"/>
      <c r="D419" s="250"/>
      <c r="E419" s="250"/>
      <c r="F419" s="250"/>
      <c r="G419" s="250"/>
      <c r="H419" s="250"/>
      <c r="I419" s="250"/>
      <c r="J419" s="250"/>
      <c r="K419" s="250"/>
      <c r="L419" s="250"/>
      <c r="M419" s="250"/>
      <c r="N419" s="250"/>
      <c r="O419" s="250"/>
      <c r="P419" s="250"/>
      <c r="Q419" s="250"/>
      <c r="R419" s="250"/>
      <c r="S419" s="250"/>
      <c r="T419" s="250"/>
      <c r="U419" s="250"/>
      <c r="V419" s="250"/>
      <c r="W419" s="250"/>
    </row>
    <row r="420" spans="1:23" ht="14.25" x14ac:dyDescent="0.2">
      <c r="A420" s="250"/>
      <c r="B420" s="250"/>
      <c r="C420" s="250"/>
      <c r="D420" s="250"/>
      <c r="E420" s="250"/>
      <c r="F420" s="250"/>
      <c r="G420" s="250"/>
      <c r="H420" s="250"/>
      <c r="I420" s="250"/>
      <c r="J420" s="250"/>
      <c r="K420" s="250"/>
      <c r="L420" s="250"/>
      <c r="M420" s="250"/>
      <c r="N420" s="250"/>
      <c r="O420" s="250"/>
      <c r="P420" s="250"/>
      <c r="Q420" s="250"/>
      <c r="R420" s="250"/>
      <c r="S420" s="250"/>
      <c r="T420" s="250"/>
      <c r="U420" s="250"/>
      <c r="V420" s="250"/>
      <c r="W420" s="250"/>
    </row>
    <row r="421" spans="1:23" ht="14.25" x14ac:dyDescent="0.2">
      <c r="A421" s="250"/>
      <c r="B421" s="250"/>
      <c r="C421" s="250"/>
      <c r="D421" s="250"/>
      <c r="E421" s="250"/>
      <c r="F421" s="250"/>
      <c r="G421" s="250"/>
      <c r="H421" s="250"/>
      <c r="I421" s="250"/>
      <c r="J421" s="250"/>
      <c r="K421" s="250"/>
      <c r="L421" s="250"/>
      <c r="M421" s="250"/>
      <c r="N421" s="250"/>
      <c r="O421" s="250"/>
      <c r="P421" s="250"/>
      <c r="Q421" s="250"/>
      <c r="R421" s="250"/>
      <c r="S421" s="250"/>
      <c r="T421" s="250"/>
      <c r="U421" s="250"/>
      <c r="V421" s="250"/>
      <c r="W421" s="250"/>
    </row>
    <row r="422" spans="1:23" ht="14.25" x14ac:dyDescent="0.2">
      <c r="A422" s="250"/>
      <c r="B422" s="250"/>
      <c r="C422" s="250"/>
      <c r="D422" s="250"/>
      <c r="E422" s="250"/>
      <c r="F422" s="250"/>
      <c r="G422" s="250"/>
      <c r="H422" s="250"/>
      <c r="I422" s="250"/>
      <c r="J422" s="250"/>
      <c r="K422" s="250"/>
      <c r="L422" s="250"/>
      <c r="M422" s="250"/>
      <c r="N422" s="250"/>
      <c r="O422" s="250"/>
      <c r="P422" s="250"/>
      <c r="Q422" s="250"/>
      <c r="R422" s="250"/>
      <c r="S422" s="250"/>
      <c r="T422" s="250"/>
      <c r="U422" s="250"/>
      <c r="V422" s="250"/>
      <c r="W422" s="250"/>
    </row>
    <row r="423" spans="1:23" ht="14.25" x14ac:dyDescent="0.2">
      <c r="A423" s="250"/>
      <c r="B423" s="250"/>
      <c r="C423" s="250"/>
      <c r="D423" s="250"/>
      <c r="E423" s="250"/>
      <c r="F423" s="250"/>
      <c r="G423" s="250"/>
      <c r="H423" s="250"/>
      <c r="I423" s="250"/>
      <c r="J423" s="250"/>
      <c r="K423" s="250"/>
      <c r="L423" s="250"/>
      <c r="M423" s="250"/>
      <c r="N423" s="250"/>
      <c r="O423" s="250"/>
      <c r="P423" s="250"/>
      <c r="Q423" s="250"/>
      <c r="R423" s="250"/>
      <c r="S423" s="250"/>
      <c r="T423" s="250"/>
      <c r="U423" s="250"/>
      <c r="V423" s="250"/>
      <c r="W423" s="250"/>
    </row>
    <row r="424" spans="1:23" ht="14.25" x14ac:dyDescent="0.2">
      <c r="A424" s="250"/>
      <c r="B424" s="250"/>
      <c r="C424" s="250"/>
      <c r="D424" s="250"/>
      <c r="E424" s="250"/>
      <c r="F424" s="250"/>
      <c r="G424" s="250"/>
      <c r="H424" s="250"/>
      <c r="I424" s="250"/>
      <c r="J424" s="250"/>
      <c r="K424" s="250"/>
      <c r="L424" s="250"/>
      <c r="M424" s="250"/>
      <c r="N424" s="250"/>
      <c r="O424" s="250"/>
      <c r="P424" s="250"/>
      <c r="Q424" s="250"/>
      <c r="R424" s="250"/>
      <c r="S424" s="250"/>
      <c r="T424" s="250"/>
      <c r="U424" s="250"/>
      <c r="V424" s="250"/>
      <c r="W424" s="250"/>
    </row>
    <row r="425" spans="1:23" ht="14.25" x14ac:dyDescent="0.2">
      <c r="A425" s="250"/>
      <c r="B425" s="250"/>
      <c r="C425" s="250"/>
      <c r="D425" s="250"/>
      <c r="E425" s="250"/>
      <c r="F425" s="250"/>
      <c r="G425" s="250"/>
      <c r="H425" s="250"/>
      <c r="I425" s="250"/>
      <c r="J425" s="250"/>
      <c r="K425" s="250"/>
      <c r="L425" s="250"/>
      <c r="M425" s="250"/>
      <c r="N425" s="250"/>
      <c r="O425" s="250"/>
      <c r="P425" s="250"/>
      <c r="Q425" s="250"/>
      <c r="R425" s="250"/>
      <c r="S425" s="250"/>
      <c r="T425" s="250"/>
      <c r="U425" s="250"/>
      <c r="V425" s="250"/>
      <c r="W425" s="250"/>
    </row>
    <row r="426" spans="1:23" ht="14.25" x14ac:dyDescent="0.2">
      <c r="A426" s="250"/>
      <c r="B426" s="250"/>
      <c r="C426" s="250"/>
      <c r="D426" s="250"/>
      <c r="E426" s="250"/>
      <c r="F426" s="250"/>
      <c r="G426" s="250"/>
      <c r="H426" s="250"/>
      <c r="I426" s="250"/>
      <c r="J426" s="250"/>
      <c r="K426" s="250"/>
      <c r="L426" s="250"/>
      <c r="M426" s="250"/>
      <c r="N426" s="250"/>
      <c r="O426" s="250"/>
      <c r="P426" s="250"/>
      <c r="Q426" s="250"/>
      <c r="R426" s="250"/>
      <c r="S426" s="250"/>
      <c r="T426" s="250"/>
      <c r="U426" s="250"/>
      <c r="V426" s="250"/>
      <c r="W426" s="250"/>
    </row>
    <row r="427" spans="1:23" ht="14.25" x14ac:dyDescent="0.2">
      <c r="A427" s="250"/>
      <c r="B427" s="250"/>
      <c r="C427" s="250"/>
      <c r="D427" s="250"/>
      <c r="E427" s="250"/>
      <c r="F427" s="250"/>
      <c r="G427" s="250"/>
      <c r="H427" s="250"/>
      <c r="I427" s="250"/>
      <c r="J427" s="250"/>
      <c r="K427" s="250"/>
      <c r="L427" s="250"/>
      <c r="M427" s="250"/>
      <c r="N427" s="250"/>
      <c r="O427" s="250"/>
      <c r="P427" s="250"/>
      <c r="Q427" s="250"/>
      <c r="R427" s="250"/>
      <c r="S427" s="250"/>
      <c r="T427" s="250"/>
      <c r="U427" s="250"/>
      <c r="V427" s="250"/>
      <c r="W427" s="250"/>
    </row>
    <row r="428" spans="1:23" ht="14.25" x14ac:dyDescent="0.2">
      <c r="A428" s="250"/>
      <c r="B428" s="250"/>
      <c r="C428" s="250"/>
      <c r="D428" s="250"/>
      <c r="E428" s="250"/>
      <c r="F428" s="250"/>
      <c r="G428" s="250"/>
      <c r="H428" s="250"/>
      <c r="I428" s="250"/>
      <c r="J428" s="250"/>
      <c r="K428" s="250"/>
      <c r="L428" s="250"/>
      <c r="M428" s="250"/>
      <c r="N428" s="250"/>
      <c r="O428" s="250"/>
      <c r="P428" s="250"/>
      <c r="Q428" s="250"/>
      <c r="R428" s="250"/>
      <c r="S428" s="250"/>
      <c r="T428" s="250"/>
      <c r="U428" s="250"/>
      <c r="V428" s="250"/>
      <c r="W428" s="250"/>
    </row>
    <row r="429" spans="1:23" ht="14.25" x14ac:dyDescent="0.2">
      <c r="A429" s="250"/>
      <c r="B429" s="250"/>
      <c r="C429" s="250"/>
      <c r="D429" s="250"/>
      <c r="E429" s="250"/>
      <c r="F429" s="250"/>
      <c r="G429" s="250"/>
      <c r="H429" s="250"/>
      <c r="I429" s="250"/>
      <c r="J429" s="250"/>
      <c r="K429" s="250"/>
      <c r="L429" s="250"/>
      <c r="M429" s="250"/>
      <c r="N429" s="250"/>
      <c r="O429" s="250"/>
      <c r="P429" s="250"/>
      <c r="Q429" s="250"/>
      <c r="R429" s="250"/>
      <c r="S429" s="250"/>
      <c r="T429" s="250"/>
      <c r="U429" s="250"/>
      <c r="V429" s="250"/>
      <c r="W429" s="250"/>
    </row>
    <row r="430" spans="1:23" ht="14.25" x14ac:dyDescent="0.2">
      <c r="A430" s="250"/>
      <c r="B430" s="250"/>
      <c r="C430" s="250"/>
      <c r="D430" s="250"/>
      <c r="E430" s="250"/>
      <c r="F430" s="250"/>
      <c r="G430" s="250"/>
      <c r="H430" s="250"/>
      <c r="I430" s="250"/>
      <c r="J430" s="250"/>
      <c r="K430" s="250"/>
      <c r="L430" s="250"/>
      <c r="M430" s="250"/>
      <c r="N430" s="250"/>
      <c r="O430" s="250"/>
      <c r="P430" s="250"/>
      <c r="Q430" s="250"/>
      <c r="R430" s="250"/>
      <c r="S430" s="250"/>
      <c r="T430" s="250"/>
      <c r="U430" s="250"/>
      <c r="V430" s="250"/>
      <c r="W430" s="250"/>
    </row>
    <row r="431" spans="1:23" ht="14.25" x14ac:dyDescent="0.2">
      <c r="A431" s="250"/>
      <c r="B431" s="250"/>
      <c r="C431" s="250"/>
      <c r="D431" s="250"/>
      <c r="E431" s="250"/>
      <c r="F431" s="250"/>
      <c r="G431" s="250"/>
      <c r="H431" s="250"/>
      <c r="I431" s="250"/>
      <c r="J431" s="250"/>
      <c r="K431" s="250"/>
      <c r="L431" s="250"/>
      <c r="M431" s="250"/>
      <c r="N431" s="250"/>
      <c r="O431" s="250"/>
      <c r="P431" s="250"/>
      <c r="Q431" s="250"/>
      <c r="R431" s="250"/>
      <c r="S431" s="250"/>
      <c r="T431" s="250"/>
      <c r="U431" s="250"/>
      <c r="V431" s="250"/>
      <c r="W431" s="250"/>
    </row>
    <row r="432" spans="1:23" ht="14.25" x14ac:dyDescent="0.2">
      <c r="A432" s="250"/>
      <c r="B432" s="250"/>
      <c r="C432" s="250"/>
      <c r="D432" s="250"/>
      <c r="E432" s="250"/>
      <c r="F432" s="250"/>
      <c r="G432" s="250"/>
      <c r="H432" s="250"/>
      <c r="I432" s="250"/>
      <c r="J432" s="250"/>
      <c r="K432" s="250"/>
      <c r="L432" s="250"/>
      <c r="M432" s="250"/>
      <c r="N432" s="250"/>
      <c r="O432" s="250"/>
      <c r="P432" s="250"/>
      <c r="Q432" s="250"/>
      <c r="R432" s="250"/>
      <c r="S432" s="250"/>
      <c r="T432" s="250"/>
      <c r="U432" s="250"/>
      <c r="V432" s="250"/>
      <c r="W432" s="250"/>
    </row>
    <row r="433" spans="1:23" ht="14.25" x14ac:dyDescent="0.2">
      <c r="A433" s="250"/>
      <c r="B433" s="250"/>
      <c r="C433" s="250"/>
      <c r="D433" s="250"/>
      <c r="E433" s="250"/>
      <c r="F433" s="250"/>
      <c r="G433" s="250"/>
      <c r="H433" s="250"/>
      <c r="I433" s="250"/>
      <c r="J433" s="250"/>
      <c r="K433" s="250"/>
      <c r="L433" s="250"/>
      <c r="M433" s="250"/>
      <c r="N433" s="250"/>
      <c r="O433" s="250"/>
      <c r="P433" s="250"/>
      <c r="Q433" s="250"/>
      <c r="R433" s="250"/>
      <c r="S433" s="250"/>
      <c r="T433" s="250"/>
      <c r="U433" s="250"/>
      <c r="V433" s="250"/>
      <c r="W433" s="250"/>
    </row>
    <row r="434" spans="1:23" ht="14.25" x14ac:dyDescent="0.2">
      <c r="A434" s="250"/>
      <c r="B434" s="250"/>
      <c r="C434" s="250"/>
      <c r="D434" s="250"/>
      <c r="E434" s="250"/>
      <c r="F434" s="250"/>
      <c r="G434" s="250"/>
      <c r="H434" s="250"/>
      <c r="I434" s="250"/>
      <c r="J434" s="250"/>
      <c r="K434" s="250"/>
      <c r="L434" s="250"/>
      <c r="M434" s="250"/>
      <c r="N434" s="250"/>
      <c r="O434" s="250"/>
      <c r="P434" s="250"/>
      <c r="Q434" s="250"/>
      <c r="R434" s="250"/>
      <c r="S434" s="250"/>
      <c r="T434" s="250"/>
      <c r="U434" s="250"/>
      <c r="V434" s="250"/>
      <c r="W434" s="250"/>
    </row>
    <row r="435" spans="1:23" ht="14.25" x14ac:dyDescent="0.2">
      <c r="A435" s="250"/>
      <c r="B435" s="250"/>
      <c r="C435" s="250"/>
      <c r="D435" s="250"/>
      <c r="E435" s="250"/>
      <c r="F435" s="250"/>
      <c r="G435" s="250"/>
      <c r="H435" s="250"/>
      <c r="I435" s="250"/>
      <c r="J435" s="250"/>
      <c r="K435" s="250"/>
      <c r="L435" s="250"/>
      <c r="M435" s="250"/>
      <c r="N435" s="250"/>
      <c r="O435" s="250"/>
      <c r="P435" s="250"/>
      <c r="Q435" s="250"/>
      <c r="R435" s="250"/>
      <c r="S435" s="250"/>
      <c r="T435" s="250"/>
      <c r="U435" s="250"/>
      <c r="V435" s="250"/>
      <c r="W435" s="250"/>
    </row>
    <row r="436" spans="1:23" ht="14.25" x14ac:dyDescent="0.2">
      <c r="A436" s="250"/>
      <c r="B436" s="250"/>
      <c r="C436" s="250"/>
      <c r="D436" s="250"/>
      <c r="E436" s="250"/>
      <c r="F436" s="250"/>
      <c r="G436" s="250"/>
      <c r="H436" s="250"/>
      <c r="I436" s="250"/>
      <c r="J436" s="250"/>
      <c r="K436" s="250"/>
      <c r="L436" s="250"/>
      <c r="M436" s="250"/>
      <c r="N436" s="250"/>
      <c r="O436" s="250"/>
      <c r="P436" s="250"/>
      <c r="Q436" s="250"/>
      <c r="R436" s="250"/>
      <c r="S436" s="250"/>
      <c r="T436" s="250"/>
      <c r="U436" s="250"/>
      <c r="V436" s="250"/>
      <c r="W436" s="250"/>
    </row>
    <row r="437" spans="1:23" ht="14.25" x14ac:dyDescent="0.2">
      <c r="A437" s="250"/>
      <c r="B437" s="250"/>
      <c r="C437" s="250"/>
      <c r="D437" s="250"/>
      <c r="E437" s="250"/>
      <c r="F437" s="250"/>
      <c r="G437" s="250"/>
      <c r="H437" s="250"/>
      <c r="I437" s="250"/>
      <c r="J437" s="250"/>
      <c r="K437" s="250"/>
      <c r="L437" s="250"/>
      <c r="M437" s="250"/>
      <c r="N437" s="250"/>
      <c r="O437" s="250"/>
      <c r="P437" s="250"/>
      <c r="Q437" s="250"/>
      <c r="R437" s="250"/>
      <c r="S437" s="250"/>
      <c r="T437" s="250"/>
      <c r="U437" s="250"/>
      <c r="V437" s="250"/>
      <c r="W437" s="250"/>
    </row>
    <row r="438" spans="1:23" ht="14.25" x14ac:dyDescent="0.2">
      <c r="A438" s="250"/>
      <c r="B438" s="250"/>
      <c r="C438" s="250"/>
      <c r="D438" s="250"/>
      <c r="E438" s="250"/>
      <c r="F438" s="250"/>
      <c r="G438" s="250"/>
      <c r="H438" s="250"/>
      <c r="I438" s="250"/>
      <c r="J438" s="250"/>
      <c r="K438" s="250"/>
      <c r="L438" s="250"/>
      <c r="M438" s="250"/>
      <c r="N438" s="250"/>
      <c r="O438" s="250"/>
      <c r="P438" s="250"/>
      <c r="Q438" s="250"/>
      <c r="R438" s="250"/>
      <c r="S438" s="250"/>
      <c r="T438" s="250"/>
      <c r="U438" s="250"/>
      <c r="V438" s="250"/>
      <c r="W438" s="250"/>
    </row>
    <row r="439" spans="1:23" ht="14.25" x14ac:dyDescent="0.2">
      <c r="A439" s="250"/>
      <c r="B439" s="250"/>
      <c r="C439" s="250"/>
      <c r="D439" s="250"/>
      <c r="E439" s="250"/>
      <c r="F439" s="250"/>
      <c r="G439" s="250"/>
      <c r="H439" s="250"/>
      <c r="I439" s="250"/>
      <c r="J439" s="250"/>
      <c r="K439" s="250"/>
      <c r="L439" s="250"/>
      <c r="M439" s="250"/>
      <c r="N439" s="250"/>
      <c r="O439" s="250"/>
      <c r="P439" s="250"/>
      <c r="Q439" s="250"/>
      <c r="R439" s="250"/>
      <c r="S439" s="250"/>
      <c r="T439" s="250"/>
      <c r="U439" s="250"/>
      <c r="V439" s="250"/>
      <c r="W439" s="250"/>
    </row>
    <row r="440" spans="1:23" ht="14.25" x14ac:dyDescent="0.2">
      <c r="A440" s="250"/>
      <c r="B440" s="250"/>
      <c r="C440" s="250"/>
      <c r="D440" s="250"/>
      <c r="E440" s="250"/>
      <c r="F440" s="250"/>
      <c r="G440" s="250"/>
      <c r="H440" s="250"/>
      <c r="I440" s="250"/>
      <c r="J440" s="250"/>
      <c r="K440" s="250"/>
      <c r="L440" s="250"/>
      <c r="M440" s="250"/>
      <c r="N440" s="250"/>
      <c r="O440" s="250"/>
      <c r="P440" s="250"/>
      <c r="Q440" s="250"/>
      <c r="R440" s="250"/>
      <c r="S440" s="250"/>
      <c r="T440" s="250"/>
      <c r="U440" s="250"/>
      <c r="V440" s="250"/>
      <c r="W440" s="250"/>
    </row>
    <row r="441" spans="1:23" ht="14.25" x14ac:dyDescent="0.2">
      <c r="A441" s="250"/>
      <c r="B441" s="250"/>
      <c r="C441" s="250"/>
      <c r="D441" s="250"/>
      <c r="E441" s="250"/>
      <c r="F441" s="250"/>
      <c r="G441" s="250"/>
      <c r="H441" s="250"/>
      <c r="I441" s="250"/>
      <c r="J441" s="250"/>
      <c r="K441" s="250"/>
      <c r="L441" s="250"/>
      <c r="M441" s="250"/>
      <c r="N441" s="250"/>
      <c r="O441" s="250"/>
      <c r="P441" s="250"/>
      <c r="Q441" s="250"/>
      <c r="R441" s="250"/>
      <c r="S441" s="250"/>
      <c r="T441" s="250"/>
      <c r="U441" s="250"/>
      <c r="V441" s="250"/>
      <c r="W441" s="250"/>
    </row>
    <row r="442" spans="1:23" ht="14.25" x14ac:dyDescent="0.2">
      <c r="A442" s="250"/>
      <c r="B442" s="250"/>
      <c r="C442" s="250"/>
      <c r="D442" s="250"/>
      <c r="E442" s="250"/>
      <c r="F442" s="250"/>
      <c r="G442" s="250"/>
      <c r="H442" s="250"/>
      <c r="I442" s="250"/>
      <c r="J442" s="250"/>
      <c r="K442" s="250"/>
      <c r="L442" s="250"/>
      <c r="M442" s="250"/>
      <c r="N442" s="250"/>
      <c r="O442" s="250"/>
      <c r="P442" s="250"/>
      <c r="Q442" s="250"/>
      <c r="R442" s="250"/>
      <c r="S442" s="250"/>
      <c r="T442" s="250"/>
      <c r="U442" s="250"/>
      <c r="V442" s="250"/>
      <c r="W442" s="250"/>
    </row>
    <row r="443" spans="1:23" ht="14.25" x14ac:dyDescent="0.2">
      <c r="A443" s="250"/>
      <c r="B443" s="250"/>
      <c r="C443" s="250"/>
      <c r="D443" s="250"/>
      <c r="E443" s="250"/>
      <c r="F443" s="250"/>
      <c r="G443" s="250"/>
      <c r="H443" s="250"/>
      <c r="I443" s="250"/>
      <c r="J443" s="250"/>
      <c r="K443" s="250"/>
      <c r="L443" s="250"/>
      <c r="M443" s="250"/>
      <c r="N443" s="250"/>
      <c r="O443" s="250"/>
      <c r="P443" s="250"/>
      <c r="Q443" s="250"/>
      <c r="R443" s="250"/>
      <c r="S443" s="250"/>
      <c r="T443" s="250"/>
      <c r="U443" s="250"/>
      <c r="V443" s="250"/>
      <c r="W443" s="250"/>
    </row>
    <row r="444" spans="1:23" ht="14.25" x14ac:dyDescent="0.2">
      <c r="A444" s="250"/>
      <c r="B444" s="250"/>
      <c r="C444" s="250"/>
      <c r="D444" s="250"/>
      <c r="E444" s="250"/>
      <c r="F444" s="250"/>
      <c r="G444" s="250"/>
      <c r="H444" s="250"/>
      <c r="I444" s="250"/>
      <c r="J444" s="250"/>
      <c r="K444" s="250"/>
      <c r="L444" s="250"/>
      <c r="M444" s="250"/>
      <c r="N444" s="250"/>
      <c r="O444" s="250"/>
      <c r="P444" s="250"/>
      <c r="Q444" s="250"/>
      <c r="R444" s="250"/>
      <c r="S444" s="250"/>
      <c r="T444" s="250"/>
      <c r="U444" s="250"/>
      <c r="V444" s="250"/>
      <c r="W444" s="250"/>
    </row>
    <row r="445" spans="1:23" ht="14.25" x14ac:dyDescent="0.2">
      <c r="A445" s="250"/>
      <c r="B445" s="250"/>
      <c r="C445" s="250"/>
      <c r="D445" s="250"/>
      <c r="E445" s="250"/>
      <c r="F445" s="250"/>
      <c r="G445" s="250"/>
      <c r="H445" s="250"/>
      <c r="I445" s="250"/>
      <c r="J445" s="250"/>
      <c r="K445" s="250"/>
      <c r="L445" s="250"/>
      <c r="M445" s="250"/>
      <c r="N445" s="250"/>
      <c r="O445" s="250"/>
      <c r="P445" s="250"/>
      <c r="Q445" s="250"/>
      <c r="R445" s="250"/>
      <c r="S445" s="250"/>
      <c r="T445" s="250"/>
      <c r="U445" s="250"/>
      <c r="V445" s="250"/>
      <c r="W445" s="250"/>
    </row>
    <row r="446" spans="1:23" ht="14.25" x14ac:dyDescent="0.2">
      <c r="A446" s="250"/>
      <c r="B446" s="250"/>
      <c r="C446" s="250"/>
      <c r="D446" s="250"/>
      <c r="E446" s="250"/>
      <c r="F446" s="250"/>
      <c r="G446" s="250"/>
      <c r="H446" s="250"/>
      <c r="I446" s="250"/>
      <c r="J446" s="250"/>
      <c r="K446" s="250"/>
      <c r="L446" s="250"/>
      <c r="M446" s="250"/>
      <c r="N446" s="250"/>
      <c r="O446" s="250"/>
      <c r="P446" s="250"/>
      <c r="Q446" s="250"/>
      <c r="R446" s="250"/>
      <c r="S446" s="250"/>
      <c r="T446" s="250"/>
      <c r="U446" s="250"/>
      <c r="V446" s="250"/>
      <c r="W446" s="250"/>
    </row>
    <row r="447" spans="1:23" ht="14.25" x14ac:dyDescent="0.2">
      <c r="A447" s="250"/>
      <c r="B447" s="250"/>
      <c r="C447" s="250"/>
      <c r="D447" s="250"/>
      <c r="E447" s="250"/>
      <c r="F447" s="250"/>
      <c r="G447" s="250"/>
      <c r="H447" s="250"/>
      <c r="I447" s="250"/>
      <c r="J447" s="250"/>
      <c r="K447" s="250"/>
      <c r="L447" s="250"/>
      <c r="M447" s="250"/>
      <c r="N447" s="250"/>
      <c r="O447" s="250"/>
      <c r="P447" s="250"/>
      <c r="Q447" s="250"/>
      <c r="R447" s="250"/>
      <c r="S447" s="250"/>
      <c r="T447" s="250"/>
      <c r="U447" s="250"/>
      <c r="V447" s="250"/>
      <c r="W447" s="250"/>
    </row>
    <row r="448" spans="1:23" ht="14.25" x14ac:dyDescent="0.2">
      <c r="A448" s="250"/>
      <c r="B448" s="250"/>
      <c r="C448" s="250"/>
      <c r="D448" s="250"/>
      <c r="E448" s="250"/>
      <c r="F448" s="250"/>
      <c r="G448" s="250"/>
      <c r="H448" s="250"/>
      <c r="I448" s="250"/>
      <c r="J448" s="250"/>
      <c r="K448" s="250"/>
      <c r="L448" s="250"/>
      <c r="M448" s="250"/>
      <c r="N448" s="250"/>
      <c r="O448" s="250"/>
      <c r="P448" s="250"/>
      <c r="Q448" s="250"/>
      <c r="R448" s="250"/>
      <c r="S448" s="250"/>
      <c r="T448" s="250"/>
      <c r="U448" s="250"/>
      <c r="V448" s="250"/>
      <c r="W448" s="250"/>
    </row>
    <row r="449" spans="1:23" ht="14.25" x14ac:dyDescent="0.2">
      <c r="A449" s="250"/>
      <c r="B449" s="250"/>
      <c r="C449" s="250"/>
      <c r="D449" s="250"/>
      <c r="E449" s="250"/>
      <c r="F449" s="250"/>
      <c r="G449" s="250"/>
      <c r="H449" s="250"/>
      <c r="I449" s="250"/>
      <c r="J449" s="250"/>
      <c r="K449" s="250"/>
      <c r="L449" s="250"/>
      <c r="M449" s="250"/>
      <c r="N449" s="250"/>
      <c r="O449" s="250"/>
      <c r="P449" s="250"/>
      <c r="Q449" s="250"/>
      <c r="R449" s="250"/>
      <c r="S449" s="250"/>
      <c r="T449" s="250"/>
      <c r="U449" s="250"/>
      <c r="V449" s="250"/>
      <c r="W449" s="250"/>
    </row>
    <row r="450" spans="1:23" ht="14.25" x14ac:dyDescent="0.2">
      <c r="A450" s="250"/>
      <c r="B450" s="250"/>
      <c r="C450" s="250"/>
      <c r="D450" s="250"/>
      <c r="E450" s="250"/>
      <c r="F450" s="250"/>
      <c r="G450" s="250"/>
      <c r="H450" s="250"/>
      <c r="I450" s="250"/>
      <c r="J450" s="250"/>
      <c r="K450" s="250"/>
      <c r="L450" s="250"/>
      <c r="M450" s="250"/>
      <c r="N450" s="250"/>
      <c r="O450" s="250"/>
      <c r="P450" s="250"/>
      <c r="Q450" s="250"/>
      <c r="R450" s="250"/>
      <c r="S450" s="250"/>
      <c r="T450" s="250"/>
      <c r="U450" s="250"/>
      <c r="V450" s="250"/>
      <c r="W450" s="250"/>
    </row>
    <row r="451" spans="1:23" ht="14.25" x14ac:dyDescent="0.2">
      <c r="A451" s="250"/>
      <c r="B451" s="250"/>
      <c r="C451" s="250"/>
      <c r="D451" s="250"/>
      <c r="E451" s="250"/>
      <c r="F451" s="250"/>
      <c r="G451" s="250"/>
      <c r="H451" s="250"/>
      <c r="I451" s="250"/>
      <c r="J451" s="250"/>
      <c r="K451" s="250"/>
      <c r="L451" s="250"/>
      <c r="M451" s="250"/>
      <c r="N451" s="250"/>
      <c r="O451" s="250"/>
      <c r="P451" s="250"/>
      <c r="Q451" s="250"/>
      <c r="R451" s="250"/>
      <c r="S451" s="250"/>
      <c r="T451" s="250"/>
      <c r="U451" s="250"/>
      <c r="V451" s="250"/>
      <c r="W451" s="250"/>
    </row>
    <row r="452" spans="1:23" ht="14.25" x14ac:dyDescent="0.2">
      <c r="A452" s="250"/>
      <c r="B452" s="250"/>
      <c r="C452" s="250"/>
      <c r="D452" s="250"/>
      <c r="E452" s="250"/>
      <c r="F452" s="250"/>
      <c r="G452" s="250"/>
      <c r="H452" s="250"/>
      <c r="I452" s="250"/>
      <c r="J452" s="250"/>
      <c r="K452" s="250"/>
      <c r="L452" s="250"/>
      <c r="M452" s="250"/>
      <c r="N452" s="250"/>
      <c r="O452" s="250"/>
      <c r="P452" s="250"/>
      <c r="Q452" s="250"/>
      <c r="R452" s="250"/>
      <c r="S452" s="250"/>
      <c r="T452" s="250"/>
      <c r="U452" s="250"/>
      <c r="V452" s="250"/>
      <c r="W452" s="250"/>
    </row>
    <row r="453" spans="1:23" ht="14.25" x14ac:dyDescent="0.2">
      <c r="A453" s="250"/>
      <c r="B453" s="250"/>
      <c r="C453" s="250"/>
      <c r="D453" s="250"/>
      <c r="E453" s="250"/>
      <c r="F453" s="250"/>
      <c r="G453" s="250"/>
      <c r="H453" s="250"/>
      <c r="I453" s="250"/>
      <c r="J453" s="250"/>
      <c r="K453" s="250"/>
      <c r="L453" s="250"/>
      <c r="M453" s="250"/>
      <c r="N453" s="250"/>
      <c r="O453" s="250"/>
      <c r="P453" s="250"/>
      <c r="Q453" s="250"/>
      <c r="R453" s="250"/>
      <c r="S453" s="250"/>
      <c r="T453" s="250"/>
      <c r="U453" s="250"/>
      <c r="V453" s="250"/>
      <c r="W453" s="250"/>
    </row>
    <row r="454" spans="1:23" ht="14.25" x14ac:dyDescent="0.2">
      <c r="A454" s="250"/>
      <c r="B454" s="250"/>
      <c r="C454" s="250"/>
      <c r="D454" s="250"/>
      <c r="E454" s="250"/>
      <c r="F454" s="250"/>
      <c r="G454" s="250"/>
      <c r="H454" s="250"/>
      <c r="I454" s="250"/>
      <c r="J454" s="250"/>
      <c r="K454" s="250"/>
      <c r="L454" s="250"/>
      <c r="M454" s="250"/>
      <c r="N454" s="250"/>
      <c r="O454" s="250"/>
      <c r="P454" s="250"/>
      <c r="Q454" s="250"/>
      <c r="R454" s="250"/>
      <c r="S454" s="250"/>
      <c r="T454" s="250"/>
      <c r="U454" s="250"/>
      <c r="V454" s="250"/>
      <c r="W454" s="250"/>
    </row>
    <row r="455" spans="1:23" ht="14.25" x14ac:dyDescent="0.2">
      <c r="A455" s="250"/>
      <c r="B455" s="250"/>
      <c r="C455" s="250"/>
      <c r="D455" s="250"/>
      <c r="E455" s="250"/>
      <c r="F455" s="250"/>
      <c r="G455" s="250"/>
      <c r="H455" s="250"/>
      <c r="I455" s="250"/>
      <c r="J455" s="250"/>
      <c r="K455" s="250"/>
      <c r="L455" s="250"/>
      <c r="M455" s="250"/>
      <c r="N455" s="250"/>
      <c r="O455" s="250"/>
      <c r="P455" s="250"/>
      <c r="Q455" s="250"/>
      <c r="R455" s="250"/>
      <c r="S455" s="250"/>
      <c r="T455" s="250"/>
      <c r="U455" s="250"/>
      <c r="V455" s="250"/>
      <c r="W455" s="250"/>
    </row>
    <row r="456" spans="1:23" ht="14.25" x14ac:dyDescent="0.2">
      <c r="A456" s="250"/>
      <c r="B456" s="250"/>
      <c r="C456" s="250"/>
      <c r="D456" s="250"/>
      <c r="E456" s="250"/>
      <c r="F456" s="250"/>
      <c r="G456" s="250"/>
      <c r="H456" s="250"/>
      <c r="I456" s="250"/>
      <c r="J456" s="250"/>
      <c r="K456" s="250"/>
      <c r="L456" s="250"/>
      <c r="M456" s="250"/>
      <c r="N456" s="250"/>
      <c r="O456" s="250"/>
      <c r="P456" s="250"/>
      <c r="Q456" s="250"/>
      <c r="R456" s="250"/>
      <c r="S456" s="250"/>
      <c r="T456" s="250"/>
      <c r="U456" s="250"/>
      <c r="V456" s="250"/>
      <c r="W456" s="250"/>
    </row>
    <row r="457" spans="1:23" ht="14.25" x14ac:dyDescent="0.2">
      <c r="A457" s="250"/>
      <c r="B457" s="250"/>
      <c r="C457" s="250"/>
      <c r="D457" s="250"/>
      <c r="E457" s="250"/>
      <c r="F457" s="250"/>
      <c r="G457" s="250"/>
      <c r="H457" s="250"/>
      <c r="I457" s="250"/>
      <c r="J457" s="250"/>
      <c r="K457" s="250"/>
      <c r="L457" s="250"/>
      <c r="M457" s="250"/>
      <c r="N457" s="250"/>
      <c r="O457" s="250"/>
      <c r="P457" s="250"/>
      <c r="Q457" s="250"/>
      <c r="R457" s="250"/>
      <c r="S457" s="250"/>
      <c r="T457" s="250"/>
      <c r="U457" s="250"/>
      <c r="V457" s="250"/>
      <c r="W457" s="250"/>
    </row>
    <row r="458" spans="1:23" ht="14.25" x14ac:dyDescent="0.2">
      <c r="A458" s="250"/>
      <c r="B458" s="250"/>
      <c r="C458" s="250"/>
      <c r="D458" s="250"/>
      <c r="E458" s="250"/>
      <c r="F458" s="250"/>
      <c r="G458" s="250"/>
      <c r="H458" s="250"/>
      <c r="I458" s="250"/>
      <c r="J458" s="250"/>
      <c r="K458" s="250"/>
      <c r="L458" s="250"/>
      <c r="M458" s="250"/>
      <c r="N458" s="250"/>
      <c r="O458" s="250"/>
      <c r="P458" s="250"/>
      <c r="Q458" s="250"/>
      <c r="R458" s="250"/>
      <c r="S458" s="250"/>
      <c r="T458" s="250"/>
      <c r="U458" s="250"/>
      <c r="V458" s="250"/>
      <c r="W458" s="250"/>
    </row>
    <row r="459" spans="1:23" ht="14.25" x14ac:dyDescent="0.2">
      <c r="A459" s="250"/>
      <c r="B459" s="250"/>
      <c r="C459" s="250"/>
      <c r="D459" s="250"/>
      <c r="E459" s="250"/>
      <c r="F459" s="250"/>
      <c r="G459" s="250"/>
      <c r="H459" s="250"/>
      <c r="I459" s="250"/>
      <c r="J459" s="250"/>
      <c r="K459" s="250"/>
      <c r="L459" s="250"/>
      <c r="M459" s="250"/>
      <c r="N459" s="250"/>
      <c r="O459" s="250"/>
      <c r="P459" s="250"/>
      <c r="Q459" s="250"/>
      <c r="R459" s="250"/>
      <c r="S459" s="250"/>
      <c r="T459" s="250"/>
      <c r="U459" s="250"/>
      <c r="V459" s="250"/>
      <c r="W459" s="250"/>
    </row>
    <row r="460" spans="1:23" ht="14.25" x14ac:dyDescent="0.2">
      <c r="A460" s="250"/>
      <c r="B460" s="250"/>
      <c r="C460" s="250"/>
      <c r="D460" s="250"/>
      <c r="E460" s="250"/>
      <c r="F460" s="250"/>
      <c r="G460" s="250"/>
      <c r="H460" s="250"/>
      <c r="I460" s="250"/>
      <c r="J460" s="250"/>
      <c r="K460" s="250"/>
      <c r="L460" s="250"/>
      <c r="M460" s="250"/>
      <c r="N460" s="250"/>
      <c r="O460" s="250"/>
      <c r="P460" s="250"/>
      <c r="Q460" s="250"/>
      <c r="R460" s="250"/>
      <c r="S460" s="250"/>
      <c r="T460" s="250"/>
      <c r="U460" s="250"/>
      <c r="V460" s="250"/>
      <c r="W460" s="250"/>
    </row>
    <row r="461" spans="1:23" ht="14.25" x14ac:dyDescent="0.2">
      <c r="A461" s="250"/>
      <c r="B461" s="250"/>
      <c r="C461" s="250"/>
      <c r="D461" s="250"/>
      <c r="E461" s="250"/>
      <c r="F461" s="250"/>
      <c r="G461" s="250"/>
      <c r="H461" s="250"/>
      <c r="I461" s="250"/>
      <c r="J461" s="250"/>
      <c r="K461" s="250"/>
      <c r="L461" s="250"/>
      <c r="M461" s="250"/>
      <c r="N461" s="250"/>
      <c r="O461" s="250"/>
      <c r="P461" s="250"/>
      <c r="Q461" s="250"/>
      <c r="R461" s="250"/>
      <c r="S461" s="250"/>
      <c r="T461" s="250"/>
      <c r="U461" s="250"/>
      <c r="V461" s="250"/>
      <c r="W461" s="250"/>
    </row>
    <row r="462" spans="1:23" ht="14.25" x14ac:dyDescent="0.2">
      <c r="A462" s="250"/>
      <c r="B462" s="250"/>
      <c r="C462" s="250"/>
      <c r="D462" s="250"/>
      <c r="E462" s="250"/>
      <c r="F462" s="250"/>
      <c r="G462" s="250"/>
      <c r="H462" s="250"/>
      <c r="I462" s="250"/>
      <c r="J462" s="250"/>
      <c r="K462" s="250"/>
      <c r="L462" s="250"/>
      <c r="M462" s="250"/>
      <c r="N462" s="250"/>
      <c r="O462" s="250"/>
      <c r="P462" s="250"/>
      <c r="Q462" s="250"/>
      <c r="R462" s="250"/>
      <c r="S462" s="250"/>
      <c r="T462" s="250"/>
      <c r="U462" s="250"/>
      <c r="V462" s="250"/>
      <c r="W462" s="250"/>
    </row>
    <row r="463" spans="1:23" ht="14.25" x14ac:dyDescent="0.2">
      <c r="A463" s="250"/>
      <c r="B463" s="250"/>
      <c r="C463" s="250"/>
      <c r="D463" s="250"/>
      <c r="E463" s="250"/>
      <c r="F463" s="250"/>
      <c r="G463" s="250"/>
      <c r="H463" s="250"/>
      <c r="I463" s="250"/>
      <c r="J463" s="250"/>
      <c r="K463" s="250"/>
      <c r="L463" s="250"/>
      <c r="M463" s="250"/>
      <c r="N463" s="250"/>
      <c r="O463" s="250"/>
      <c r="P463" s="250"/>
      <c r="Q463" s="250"/>
      <c r="R463" s="250"/>
      <c r="S463" s="250"/>
      <c r="T463" s="250"/>
      <c r="U463" s="250"/>
      <c r="V463" s="250"/>
      <c r="W463" s="250"/>
    </row>
    <row r="464" spans="1:23" ht="14.25" x14ac:dyDescent="0.2">
      <c r="A464" s="250"/>
      <c r="B464" s="250"/>
      <c r="C464" s="250"/>
      <c r="D464" s="250"/>
      <c r="E464" s="250"/>
      <c r="F464" s="250"/>
      <c r="G464" s="250"/>
      <c r="H464" s="250"/>
      <c r="I464" s="250"/>
      <c r="J464" s="250"/>
      <c r="K464" s="250"/>
      <c r="L464" s="250"/>
      <c r="M464" s="250"/>
      <c r="N464" s="250"/>
      <c r="O464" s="250"/>
      <c r="P464" s="250"/>
      <c r="Q464" s="250"/>
      <c r="R464" s="250"/>
      <c r="S464" s="250"/>
      <c r="T464" s="250"/>
      <c r="U464" s="250"/>
      <c r="V464" s="250"/>
      <c r="W464" s="250"/>
    </row>
    <row r="465" spans="1:23" ht="14.25" x14ac:dyDescent="0.2">
      <c r="A465" s="250"/>
      <c r="B465" s="250"/>
      <c r="C465" s="250"/>
      <c r="D465" s="250"/>
      <c r="E465" s="250"/>
      <c r="F465" s="250"/>
      <c r="G465" s="250"/>
      <c r="H465" s="250"/>
      <c r="I465" s="250"/>
      <c r="J465" s="250"/>
      <c r="K465" s="250"/>
      <c r="L465" s="250"/>
      <c r="M465" s="250"/>
      <c r="N465" s="250"/>
      <c r="O465" s="250"/>
      <c r="P465" s="250"/>
      <c r="Q465" s="250"/>
      <c r="R465" s="250"/>
      <c r="S465" s="250"/>
      <c r="T465" s="250"/>
      <c r="U465" s="250"/>
      <c r="V465" s="250"/>
      <c r="W465" s="250"/>
    </row>
    <row r="466" spans="1:23" ht="14.25" x14ac:dyDescent="0.2">
      <c r="A466" s="250"/>
      <c r="B466" s="250"/>
      <c r="C466" s="250"/>
      <c r="D466" s="250"/>
      <c r="E466" s="250"/>
      <c r="F466" s="250"/>
      <c r="G466" s="250"/>
      <c r="H466" s="250"/>
      <c r="I466" s="250"/>
      <c r="J466" s="250"/>
      <c r="K466" s="250"/>
      <c r="L466" s="250"/>
      <c r="M466" s="250"/>
      <c r="N466" s="250"/>
      <c r="O466" s="250"/>
      <c r="P466" s="250"/>
      <c r="Q466" s="250"/>
      <c r="R466" s="250"/>
      <c r="S466" s="250"/>
      <c r="T466" s="250"/>
      <c r="U466" s="250"/>
      <c r="V466" s="250"/>
      <c r="W466" s="250"/>
    </row>
    <row r="467" spans="1:23" ht="14.25" x14ac:dyDescent="0.2">
      <c r="A467" s="250"/>
      <c r="B467" s="250"/>
      <c r="C467" s="250"/>
      <c r="D467" s="250"/>
      <c r="E467" s="250"/>
      <c r="F467" s="250"/>
      <c r="G467" s="250"/>
      <c r="H467" s="250"/>
      <c r="I467" s="250"/>
      <c r="J467" s="250"/>
      <c r="K467" s="250"/>
      <c r="L467" s="250"/>
      <c r="M467" s="250"/>
      <c r="N467" s="250"/>
      <c r="O467" s="250"/>
      <c r="P467" s="250"/>
      <c r="Q467" s="250"/>
      <c r="R467" s="250"/>
      <c r="S467" s="250"/>
      <c r="T467" s="250"/>
      <c r="U467" s="250"/>
      <c r="V467" s="250"/>
      <c r="W467" s="250"/>
    </row>
    <row r="468" spans="1:23" ht="14.25" x14ac:dyDescent="0.2">
      <c r="A468" s="250"/>
      <c r="B468" s="250"/>
      <c r="C468" s="250"/>
      <c r="D468" s="250"/>
      <c r="E468" s="250"/>
      <c r="F468" s="250"/>
      <c r="G468" s="250"/>
      <c r="H468" s="250"/>
      <c r="I468" s="250"/>
      <c r="J468" s="250"/>
      <c r="K468" s="250"/>
      <c r="L468" s="250"/>
      <c r="M468" s="250"/>
      <c r="N468" s="250"/>
      <c r="O468" s="250"/>
      <c r="P468" s="250"/>
      <c r="Q468" s="250"/>
      <c r="R468" s="250"/>
      <c r="S468" s="250"/>
      <c r="T468" s="250"/>
      <c r="U468" s="250"/>
      <c r="V468" s="250"/>
      <c r="W468" s="250"/>
    </row>
    <row r="469" spans="1:23" ht="14.25" x14ac:dyDescent="0.2">
      <c r="A469" s="250"/>
      <c r="B469" s="250"/>
      <c r="C469" s="250"/>
      <c r="D469" s="250"/>
      <c r="E469" s="250"/>
      <c r="F469" s="250"/>
      <c r="G469" s="250"/>
      <c r="H469" s="250"/>
      <c r="I469" s="250"/>
      <c r="J469" s="250"/>
      <c r="K469" s="250"/>
      <c r="L469" s="250"/>
      <c r="M469" s="250"/>
      <c r="N469" s="250"/>
      <c r="O469" s="250"/>
      <c r="P469" s="250"/>
      <c r="Q469" s="250"/>
      <c r="R469" s="250"/>
      <c r="S469" s="250"/>
      <c r="T469" s="250"/>
      <c r="U469" s="250"/>
      <c r="V469" s="250"/>
      <c r="W469" s="250"/>
    </row>
    <row r="470" spans="1:23" ht="14.25" x14ac:dyDescent="0.2">
      <c r="A470" s="250"/>
      <c r="B470" s="250"/>
      <c r="C470" s="250"/>
      <c r="D470" s="250"/>
      <c r="E470" s="250"/>
      <c r="F470" s="250"/>
      <c r="G470" s="250"/>
      <c r="H470" s="250"/>
      <c r="I470" s="250"/>
      <c r="J470" s="250"/>
      <c r="K470" s="250"/>
      <c r="L470" s="250"/>
      <c r="M470" s="250"/>
      <c r="N470" s="250"/>
      <c r="O470" s="250"/>
      <c r="P470" s="250"/>
      <c r="Q470" s="250"/>
      <c r="R470" s="250"/>
      <c r="S470" s="250"/>
      <c r="T470" s="250"/>
      <c r="U470" s="250"/>
      <c r="V470" s="250"/>
      <c r="W470" s="250"/>
    </row>
    <row r="471" spans="1:23" ht="14.25" x14ac:dyDescent="0.2">
      <c r="A471" s="250"/>
      <c r="B471" s="250"/>
      <c r="C471" s="250"/>
      <c r="D471" s="250"/>
      <c r="E471" s="250"/>
      <c r="F471" s="250"/>
      <c r="G471" s="250"/>
      <c r="H471" s="250"/>
      <c r="I471" s="250"/>
      <c r="J471" s="250"/>
      <c r="K471" s="250"/>
      <c r="L471" s="250"/>
      <c r="M471" s="250"/>
      <c r="N471" s="250"/>
      <c r="O471" s="250"/>
      <c r="P471" s="250"/>
      <c r="Q471" s="250"/>
      <c r="R471" s="250"/>
      <c r="S471" s="250"/>
      <c r="T471" s="250"/>
      <c r="U471" s="250"/>
      <c r="V471" s="250"/>
      <c r="W471" s="250"/>
    </row>
    <row r="472" spans="1:23" ht="14.25" x14ac:dyDescent="0.2">
      <c r="A472" s="250"/>
      <c r="B472" s="250"/>
      <c r="C472" s="250"/>
      <c r="D472" s="250"/>
      <c r="E472" s="250"/>
      <c r="F472" s="250"/>
      <c r="G472" s="250"/>
      <c r="H472" s="250"/>
      <c r="I472" s="250"/>
      <c r="J472" s="250"/>
      <c r="K472" s="250"/>
      <c r="L472" s="250"/>
      <c r="M472" s="250"/>
      <c r="N472" s="250"/>
      <c r="O472" s="250"/>
      <c r="P472" s="250"/>
      <c r="Q472" s="250"/>
      <c r="R472" s="250"/>
      <c r="S472" s="250"/>
      <c r="T472" s="250"/>
      <c r="U472" s="250"/>
      <c r="V472" s="250"/>
      <c r="W472" s="250"/>
    </row>
    <row r="473" spans="1:23" ht="14.25" x14ac:dyDescent="0.2">
      <c r="A473" s="250"/>
      <c r="B473" s="250"/>
      <c r="C473" s="250"/>
      <c r="D473" s="250"/>
      <c r="E473" s="250"/>
      <c r="F473" s="250"/>
      <c r="G473" s="250"/>
      <c r="H473" s="250"/>
      <c r="I473" s="250"/>
      <c r="J473" s="250"/>
      <c r="K473" s="250"/>
      <c r="L473" s="250"/>
      <c r="M473" s="250"/>
      <c r="N473" s="250"/>
      <c r="O473" s="250"/>
      <c r="P473" s="250"/>
      <c r="Q473" s="250"/>
      <c r="R473" s="250"/>
      <c r="S473" s="250"/>
      <c r="T473" s="250"/>
      <c r="U473" s="250"/>
      <c r="V473" s="250"/>
      <c r="W473" s="250"/>
    </row>
    <row r="474" spans="1:23" ht="14.25" x14ac:dyDescent="0.2">
      <c r="A474" s="250"/>
      <c r="B474" s="250"/>
      <c r="C474" s="250"/>
      <c r="D474" s="250"/>
      <c r="E474" s="250"/>
      <c r="F474" s="250"/>
      <c r="G474" s="250"/>
      <c r="H474" s="250"/>
      <c r="I474" s="250"/>
      <c r="J474" s="250"/>
      <c r="K474" s="250"/>
      <c r="L474" s="250"/>
      <c r="M474" s="250"/>
      <c r="N474" s="250"/>
      <c r="O474" s="250"/>
      <c r="P474" s="250"/>
      <c r="Q474" s="250"/>
      <c r="R474" s="250"/>
      <c r="S474" s="250"/>
      <c r="T474" s="250"/>
      <c r="U474" s="250"/>
      <c r="V474" s="250"/>
      <c r="W474" s="250"/>
    </row>
    <row r="475" spans="1:23" ht="14.25" x14ac:dyDescent="0.2">
      <c r="A475" s="250"/>
      <c r="B475" s="250"/>
      <c r="C475" s="250"/>
      <c r="D475" s="250"/>
      <c r="E475" s="250"/>
      <c r="F475" s="250"/>
      <c r="G475" s="250"/>
      <c r="H475" s="250"/>
      <c r="I475" s="250"/>
      <c r="J475" s="250"/>
      <c r="K475" s="250"/>
      <c r="L475" s="250"/>
      <c r="M475" s="250"/>
      <c r="N475" s="250"/>
      <c r="O475" s="250"/>
      <c r="P475" s="250"/>
      <c r="Q475" s="250"/>
      <c r="R475" s="250"/>
      <c r="S475" s="250"/>
      <c r="T475" s="250"/>
      <c r="U475" s="250"/>
      <c r="V475" s="250"/>
      <c r="W475" s="250"/>
    </row>
    <row r="476" spans="1:23" ht="14.25" x14ac:dyDescent="0.2">
      <c r="A476" s="250"/>
      <c r="B476" s="250"/>
      <c r="C476" s="250"/>
      <c r="D476" s="250"/>
      <c r="E476" s="250"/>
      <c r="F476" s="250"/>
      <c r="G476" s="250"/>
      <c r="H476" s="250"/>
      <c r="I476" s="250"/>
      <c r="J476" s="250"/>
      <c r="K476" s="250"/>
      <c r="L476" s="250"/>
      <c r="M476" s="250"/>
      <c r="N476" s="250"/>
      <c r="O476" s="250"/>
      <c r="P476" s="250"/>
      <c r="Q476" s="250"/>
      <c r="R476" s="250"/>
      <c r="S476" s="250"/>
      <c r="T476" s="250"/>
      <c r="U476" s="250"/>
      <c r="V476" s="250"/>
      <c r="W476" s="250"/>
    </row>
    <row r="477" spans="1:23" ht="14.25" x14ac:dyDescent="0.2">
      <c r="A477" s="250"/>
      <c r="B477" s="250"/>
      <c r="C477" s="250"/>
      <c r="D477" s="250"/>
      <c r="E477" s="250"/>
      <c r="F477" s="250"/>
      <c r="G477" s="250"/>
      <c r="H477" s="250"/>
      <c r="I477" s="250"/>
      <c r="J477" s="250"/>
      <c r="K477" s="250"/>
      <c r="L477" s="250"/>
      <c r="M477" s="250"/>
      <c r="N477" s="250"/>
      <c r="O477" s="250"/>
      <c r="P477" s="250"/>
      <c r="Q477" s="250"/>
      <c r="R477" s="250"/>
      <c r="S477" s="250"/>
      <c r="T477" s="250"/>
      <c r="U477" s="250"/>
      <c r="V477" s="250"/>
      <c r="W477" s="250"/>
    </row>
    <row r="478" spans="1:23" ht="14.25" x14ac:dyDescent="0.2">
      <c r="A478" s="250"/>
      <c r="B478" s="250"/>
      <c r="C478" s="250"/>
      <c r="D478" s="250"/>
      <c r="E478" s="250"/>
      <c r="F478" s="250"/>
      <c r="G478" s="250"/>
      <c r="H478" s="250"/>
      <c r="I478" s="250"/>
      <c r="J478" s="250"/>
      <c r="K478" s="250"/>
      <c r="L478" s="250"/>
      <c r="M478" s="250"/>
      <c r="N478" s="250"/>
      <c r="O478" s="250"/>
      <c r="P478" s="250"/>
      <c r="Q478" s="250"/>
      <c r="R478" s="250"/>
      <c r="S478" s="250"/>
      <c r="T478" s="250"/>
      <c r="U478" s="250"/>
      <c r="V478" s="250"/>
      <c r="W478" s="250"/>
    </row>
    <row r="479" spans="1:23" ht="14.25" x14ac:dyDescent="0.2">
      <c r="A479" s="250"/>
      <c r="B479" s="250"/>
      <c r="C479" s="250"/>
      <c r="D479" s="250"/>
      <c r="E479" s="250"/>
      <c r="F479" s="250"/>
      <c r="G479" s="250"/>
      <c r="H479" s="250"/>
      <c r="I479" s="250"/>
      <c r="J479" s="250"/>
      <c r="K479" s="250"/>
      <c r="L479" s="250"/>
      <c r="M479" s="250"/>
      <c r="N479" s="250"/>
      <c r="O479" s="250"/>
      <c r="P479" s="250"/>
      <c r="Q479" s="250"/>
      <c r="R479" s="250"/>
      <c r="S479" s="250"/>
      <c r="T479" s="250"/>
      <c r="U479" s="250"/>
      <c r="V479" s="250"/>
      <c r="W479" s="250"/>
    </row>
    <row r="480" spans="1:23" ht="14.25" x14ac:dyDescent="0.2">
      <c r="A480" s="250"/>
      <c r="B480" s="250"/>
      <c r="C480" s="250"/>
      <c r="D480" s="250"/>
      <c r="E480" s="250"/>
      <c r="F480" s="250"/>
      <c r="G480" s="250"/>
      <c r="H480" s="250"/>
      <c r="I480" s="250"/>
      <c r="J480" s="250"/>
      <c r="K480" s="250"/>
      <c r="L480" s="250"/>
      <c r="M480" s="250"/>
      <c r="N480" s="250"/>
      <c r="O480" s="250"/>
      <c r="P480" s="250"/>
      <c r="Q480" s="250"/>
      <c r="R480" s="250"/>
      <c r="S480" s="250"/>
      <c r="T480" s="250"/>
      <c r="U480" s="250"/>
      <c r="V480" s="250"/>
      <c r="W480" s="250"/>
    </row>
    <row r="481" spans="1:23" ht="14.25" x14ac:dyDescent="0.2">
      <c r="A481" s="250"/>
      <c r="B481" s="250"/>
      <c r="C481" s="250"/>
      <c r="D481" s="250"/>
      <c r="E481" s="250"/>
      <c r="F481" s="250"/>
      <c r="G481" s="250"/>
      <c r="H481" s="250"/>
      <c r="I481" s="250"/>
      <c r="J481" s="250"/>
      <c r="K481" s="250"/>
      <c r="L481" s="250"/>
      <c r="M481" s="250"/>
      <c r="N481" s="250"/>
      <c r="O481" s="250"/>
      <c r="P481" s="250"/>
      <c r="Q481" s="250"/>
      <c r="R481" s="250"/>
      <c r="S481" s="250"/>
      <c r="T481" s="250"/>
      <c r="U481" s="250"/>
      <c r="V481" s="250"/>
      <c r="W481" s="250"/>
    </row>
    <row r="482" spans="1:23" ht="14.25" x14ac:dyDescent="0.2">
      <c r="A482" s="250"/>
      <c r="B482" s="250"/>
      <c r="C482" s="250"/>
      <c r="D482" s="250"/>
      <c r="E482" s="250"/>
      <c r="F482" s="250"/>
      <c r="G482" s="250"/>
      <c r="H482" s="250"/>
      <c r="I482" s="250"/>
      <c r="J482" s="250"/>
      <c r="K482" s="250"/>
      <c r="L482" s="250"/>
      <c r="M482" s="250"/>
      <c r="N482" s="250"/>
      <c r="O482" s="250"/>
      <c r="P482" s="250"/>
      <c r="Q482" s="250"/>
      <c r="R482" s="250"/>
      <c r="S482" s="250"/>
      <c r="T482" s="250"/>
      <c r="U482" s="250"/>
      <c r="V482" s="250"/>
      <c r="W482" s="250"/>
    </row>
    <row r="483" spans="1:23" ht="14.25" x14ac:dyDescent="0.2">
      <c r="A483" s="250"/>
      <c r="B483" s="250"/>
      <c r="C483" s="250"/>
      <c r="D483" s="250"/>
      <c r="E483" s="250"/>
      <c r="F483" s="250"/>
      <c r="G483" s="250"/>
      <c r="H483" s="250"/>
      <c r="I483" s="250"/>
      <c r="J483" s="250"/>
      <c r="K483" s="250"/>
      <c r="L483" s="250"/>
      <c r="M483" s="250"/>
      <c r="N483" s="250"/>
      <c r="O483" s="250"/>
      <c r="P483" s="250"/>
      <c r="Q483" s="250"/>
      <c r="R483" s="250"/>
      <c r="S483" s="250"/>
      <c r="T483" s="250"/>
      <c r="U483" s="250"/>
      <c r="V483" s="250"/>
      <c r="W483" s="250"/>
    </row>
    <row r="484" spans="1:23" ht="14.25" x14ac:dyDescent="0.2">
      <c r="A484" s="250"/>
      <c r="B484" s="250"/>
      <c r="C484" s="250"/>
      <c r="D484" s="250"/>
      <c r="E484" s="250"/>
      <c r="F484" s="250"/>
      <c r="G484" s="250"/>
      <c r="H484" s="250"/>
      <c r="I484" s="250"/>
      <c r="J484" s="250"/>
      <c r="K484" s="250"/>
      <c r="L484" s="250"/>
      <c r="M484" s="250"/>
      <c r="N484" s="250"/>
      <c r="O484" s="250"/>
      <c r="P484" s="250"/>
      <c r="Q484" s="250"/>
      <c r="R484" s="250"/>
      <c r="S484" s="250"/>
      <c r="T484" s="250"/>
      <c r="U484" s="250"/>
      <c r="V484" s="250"/>
      <c r="W484" s="250"/>
    </row>
    <row r="485" spans="1:23" ht="14.25" x14ac:dyDescent="0.2">
      <c r="A485" s="250"/>
      <c r="B485" s="250"/>
      <c r="C485" s="250"/>
      <c r="D485" s="250"/>
      <c r="E485" s="250"/>
      <c r="F485" s="250"/>
      <c r="G485" s="250"/>
      <c r="H485" s="250"/>
      <c r="I485" s="250"/>
      <c r="J485" s="250"/>
      <c r="K485" s="250"/>
      <c r="L485" s="250"/>
      <c r="M485" s="250"/>
      <c r="N485" s="250"/>
      <c r="O485" s="250"/>
      <c r="P485" s="250"/>
      <c r="Q485" s="250"/>
      <c r="R485" s="250"/>
      <c r="S485" s="250"/>
      <c r="T485" s="250"/>
      <c r="U485" s="250"/>
      <c r="V485" s="250"/>
      <c r="W485" s="250"/>
    </row>
    <row r="486" spans="1:23" ht="14.25" x14ac:dyDescent="0.2">
      <c r="A486" s="250"/>
      <c r="B486" s="250"/>
      <c r="C486" s="250"/>
      <c r="D486" s="250"/>
      <c r="E486" s="250"/>
      <c r="F486" s="250"/>
      <c r="G486" s="250"/>
      <c r="H486" s="250"/>
      <c r="I486" s="250"/>
      <c r="J486" s="250"/>
      <c r="K486" s="250"/>
      <c r="L486" s="250"/>
      <c r="M486" s="250"/>
      <c r="N486" s="250"/>
      <c r="O486" s="250"/>
      <c r="P486" s="250"/>
      <c r="Q486" s="250"/>
      <c r="R486" s="250"/>
      <c r="S486" s="250"/>
      <c r="T486" s="250"/>
      <c r="U486" s="250"/>
      <c r="V486" s="250"/>
      <c r="W486" s="250"/>
    </row>
    <row r="487" spans="1:23" ht="14.25" x14ac:dyDescent="0.2">
      <c r="A487" s="250"/>
      <c r="B487" s="250"/>
      <c r="C487" s="250"/>
      <c r="D487" s="250"/>
      <c r="E487" s="250"/>
      <c r="F487" s="250"/>
      <c r="G487" s="250"/>
      <c r="H487" s="250"/>
      <c r="I487" s="250"/>
      <c r="J487" s="250"/>
      <c r="K487" s="250"/>
      <c r="L487" s="250"/>
      <c r="M487" s="250"/>
      <c r="N487" s="250"/>
      <c r="O487" s="250"/>
      <c r="P487" s="250"/>
      <c r="Q487" s="250"/>
      <c r="R487" s="250"/>
      <c r="S487" s="250"/>
      <c r="T487" s="250"/>
      <c r="U487" s="250"/>
      <c r="V487" s="250"/>
      <c r="W487" s="250"/>
    </row>
    <row r="488" spans="1:23" ht="14.25" x14ac:dyDescent="0.2">
      <c r="A488" s="250"/>
      <c r="B488" s="250"/>
      <c r="C488" s="250"/>
      <c r="D488" s="250"/>
      <c r="E488" s="250"/>
      <c r="F488" s="250"/>
      <c r="G488" s="250"/>
      <c r="H488" s="250"/>
      <c r="I488" s="250"/>
      <c r="J488" s="250"/>
      <c r="K488" s="250"/>
      <c r="L488" s="250"/>
      <c r="M488" s="250"/>
      <c r="N488" s="250"/>
      <c r="O488" s="250"/>
      <c r="P488" s="250"/>
      <c r="Q488" s="250"/>
      <c r="R488" s="250"/>
      <c r="S488" s="250"/>
      <c r="T488" s="250"/>
      <c r="U488" s="250"/>
      <c r="V488" s="250"/>
      <c r="W488" s="250"/>
    </row>
    <row r="489" spans="1:23" ht="14.25" x14ac:dyDescent="0.2">
      <c r="A489" s="250"/>
      <c r="B489" s="250"/>
      <c r="C489" s="250"/>
      <c r="D489" s="250"/>
      <c r="E489" s="250"/>
      <c r="F489" s="250"/>
      <c r="G489" s="250"/>
      <c r="H489" s="250"/>
      <c r="I489" s="250"/>
      <c r="J489" s="250"/>
      <c r="K489" s="250"/>
      <c r="L489" s="250"/>
      <c r="M489" s="250"/>
      <c r="N489" s="250"/>
      <c r="O489" s="250"/>
      <c r="P489" s="250"/>
      <c r="Q489" s="250"/>
      <c r="R489" s="250"/>
      <c r="S489" s="250"/>
      <c r="T489" s="250"/>
      <c r="U489" s="250"/>
      <c r="V489" s="250"/>
      <c r="W489" s="250"/>
    </row>
    <row r="490" spans="1:23" ht="14.25" x14ac:dyDescent="0.2">
      <c r="A490" s="250"/>
      <c r="B490" s="250"/>
      <c r="C490" s="250"/>
      <c r="D490" s="250"/>
      <c r="E490" s="250"/>
      <c r="F490" s="250"/>
      <c r="G490" s="250"/>
      <c r="H490" s="250"/>
      <c r="I490" s="250"/>
      <c r="J490" s="250"/>
      <c r="K490" s="250"/>
      <c r="L490" s="250"/>
      <c r="M490" s="250"/>
      <c r="N490" s="250"/>
      <c r="O490" s="250"/>
      <c r="P490" s="250"/>
      <c r="Q490" s="250"/>
      <c r="R490" s="250"/>
      <c r="S490" s="250"/>
      <c r="T490" s="250"/>
      <c r="U490" s="250"/>
      <c r="V490" s="250"/>
      <c r="W490" s="250"/>
    </row>
    <row r="491" spans="1:23" ht="14.25" x14ac:dyDescent="0.2">
      <c r="A491" s="250"/>
      <c r="B491" s="250"/>
      <c r="C491" s="250"/>
      <c r="D491" s="250"/>
      <c r="E491" s="250"/>
      <c r="F491" s="250"/>
      <c r="G491" s="250"/>
      <c r="H491" s="250"/>
      <c r="I491" s="250"/>
      <c r="J491" s="250"/>
      <c r="K491" s="250"/>
      <c r="L491" s="250"/>
      <c r="M491" s="250"/>
      <c r="N491" s="250"/>
      <c r="O491" s="250"/>
      <c r="P491" s="250"/>
      <c r="Q491" s="250"/>
      <c r="R491" s="250"/>
      <c r="S491" s="250"/>
      <c r="T491" s="250"/>
      <c r="U491" s="250"/>
      <c r="V491" s="250"/>
      <c r="W491" s="250"/>
    </row>
    <row r="492" spans="1:23" ht="14.25" x14ac:dyDescent="0.2">
      <c r="A492" s="250"/>
      <c r="B492" s="250"/>
      <c r="C492" s="250"/>
      <c r="D492" s="250"/>
      <c r="E492" s="250"/>
      <c r="F492" s="250"/>
      <c r="G492" s="250"/>
      <c r="H492" s="250"/>
      <c r="I492" s="250"/>
      <c r="J492" s="250"/>
      <c r="K492" s="250"/>
      <c r="L492" s="250"/>
      <c r="M492" s="250"/>
      <c r="N492" s="250"/>
      <c r="O492" s="250"/>
      <c r="P492" s="250"/>
      <c r="Q492" s="250"/>
      <c r="R492" s="250"/>
      <c r="S492" s="250"/>
      <c r="T492" s="250"/>
      <c r="U492" s="250"/>
      <c r="V492" s="250"/>
      <c r="W492" s="250"/>
    </row>
    <row r="493" spans="1:23" ht="14.25" x14ac:dyDescent="0.2">
      <c r="A493" s="250"/>
      <c r="B493" s="250"/>
      <c r="C493" s="250"/>
      <c r="D493" s="250"/>
      <c r="E493" s="250"/>
      <c r="F493" s="250"/>
      <c r="G493" s="250"/>
      <c r="H493" s="250"/>
      <c r="I493" s="250"/>
      <c r="J493" s="250"/>
      <c r="K493" s="250"/>
      <c r="L493" s="250"/>
      <c r="M493" s="250"/>
      <c r="N493" s="250"/>
      <c r="O493" s="250"/>
      <c r="P493" s="250"/>
      <c r="Q493" s="250"/>
      <c r="R493" s="250"/>
      <c r="S493" s="250"/>
      <c r="T493" s="250"/>
      <c r="U493" s="250"/>
      <c r="V493" s="250"/>
      <c r="W493" s="250"/>
    </row>
    <row r="494" spans="1:23" ht="14.25" x14ac:dyDescent="0.2">
      <c r="A494" s="250"/>
      <c r="B494" s="250"/>
      <c r="C494" s="250"/>
      <c r="D494" s="250"/>
      <c r="E494" s="250"/>
      <c r="F494" s="250"/>
      <c r="G494" s="250"/>
      <c r="H494" s="250"/>
      <c r="I494" s="250"/>
      <c r="J494" s="250"/>
      <c r="K494" s="250"/>
      <c r="L494" s="250"/>
      <c r="M494" s="250"/>
      <c r="N494" s="250"/>
      <c r="O494" s="250"/>
      <c r="P494" s="250"/>
      <c r="Q494" s="250"/>
      <c r="R494" s="250"/>
      <c r="S494" s="250"/>
      <c r="T494" s="250"/>
      <c r="U494" s="250"/>
      <c r="V494" s="250"/>
      <c r="W494" s="250"/>
    </row>
    <row r="495" spans="1:23" ht="14.25" x14ac:dyDescent="0.2">
      <c r="A495" s="250"/>
      <c r="B495" s="250"/>
      <c r="C495" s="250"/>
      <c r="D495" s="250"/>
      <c r="E495" s="250"/>
      <c r="F495" s="250"/>
      <c r="G495" s="250"/>
      <c r="H495" s="250"/>
      <c r="I495" s="250"/>
      <c r="J495" s="250"/>
      <c r="K495" s="250"/>
      <c r="L495" s="250"/>
      <c r="M495" s="250"/>
      <c r="N495" s="250"/>
      <c r="O495" s="250"/>
      <c r="P495" s="250"/>
      <c r="Q495" s="250"/>
      <c r="R495" s="250"/>
      <c r="S495" s="250"/>
      <c r="T495" s="250"/>
      <c r="U495" s="250"/>
      <c r="V495" s="250"/>
      <c r="W495" s="250"/>
    </row>
    <row r="496" spans="1:23" ht="14.25" x14ac:dyDescent="0.2">
      <c r="A496" s="250"/>
      <c r="B496" s="250"/>
      <c r="C496" s="250"/>
      <c r="D496" s="250"/>
      <c r="E496" s="250"/>
      <c r="F496" s="250"/>
      <c r="G496" s="250"/>
      <c r="H496" s="250"/>
      <c r="I496" s="250"/>
      <c r="J496" s="250"/>
      <c r="K496" s="250"/>
      <c r="L496" s="250"/>
      <c r="M496" s="250"/>
      <c r="N496" s="250"/>
      <c r="O496" s="250"/>
      <c r="P496" s="250"/>
      <c r="Q496" s="250"/>
      <c r="R496" s="250"/>
      <c r="S496" s="250"/>
      <c r="T496" s="250"/>
      <c r="U496" s="250"/>
      <c r="V496" s="250"/>
      <c r="W496" s="250"/>
    </row>
    <row r="497" spans="1:23" ht="14.25" x14ac:dyDescent="0.2">
      <c r="A497" s="250"/>
      <c r="B497" s="250"/>
      <c r="C497" s="250"/>
      <c r="D497" s="250"/>
      <c r="E497" s="250"/>
      <c r="F497" s="250"/>
      <c r="G497" s="250"/>
      <c r="H497" s="250"/>
      <c r="I497" s="250"/>
      <c r="J497" s="250"/>
      <c r="K497" s="250"/>
      <c r="L497" s="250"/>
      <c r="M497" s="250"/>
      <c r="N497" s="250"/>
      <c r="O497" s="250"/>
      <c r="P497" s="250"/>
      <c r="Q497" s="250"/>
      <c r="R497" s="250"/>
      <c r="S497" s="250"/>
      <c r="T497" s="250"/>
      <c r="U497" s="250"/>
      <c r="V497" s="250"/>
      <c r="W497" s="250"/>
    </row>
    <row r="498" spans="1:23" ht="14.25" x14ac:dyDescent="0.2">
      <c r="A498" s="250"/>
      <c r="B498" s="250"/>
      <c r="C498" s="250"/>
      <c r="D498" s="250"/>
      <c r="E498" s="250"/>
      <c r="F498" s="250"/>
      <c r="G498" s="250"/>
      <c r="H498" s="250"/>
      <c r="I498" s="250"/>
      <c r="J498" s="250"/>
      <c r="K498" s="250"/>
      <c r="L498" s="250"/>
      <c r="M498" s="250"/>
      <c r="N498" s="250"/>
      <c r="O498" s="250"/>
      <c r="P498" s="250"/>
      <c r="Q498" s="250"/>
      <c r="R498" s="250"/>
      <c r="S498" s="250"/>
      <c r="T498" s="250"/>
      <c r="U498" s="250"/>
      <c r="V498" s="250"/>
      <c r="W498" s="250"/>
    </row>
    <row r="499" spans="1:23" ht="14.25" x14ac:dyDescent="0.2">
      <c r="A499" s="250"/>
      <c r="B499" s="250"/>
      <c r="C499" s="250"/>
      <c r="D499" s="250"/>
      <c r="E499" s="250"/>
      <c r="F499" s="250"/>
      <c r="G499" s="250"/>
      <c r="H499" s="250"/>
      <c r="I499" s="250"/>
      <c r="J499" s="250"/>
      <c r="K499" s="250"/>
      <c r="L499" s="250"/>
      <c r="M499" s="250"/>
      <c r="N499" s="250"/>
      <c r="O499" s="250"/>
      <c r="P499" s="250"/>
      <c r="Q499" s="250"/>
      <c r="R499" s="250"/>
      <c r="S499" s="250"/>
      <c r="T499" s="250"/>
      <c r="U499" s="250"/>
      <c r="V499" s="250"/>
      <c r="W499" s="250"/>
    </row>
    <row r="500" spans="1:23" ht="14.25" x14ac:dyDescent="0.2">
      <c r="A500" s="250"/>
      <c r="B500" s="250"/>
      <c r="C500" s="250"/>
      <c r="D500" s="250"/>
      <c r="E500" s="250"/>
      <c r="F500" s="250"/>
      <c r="G500" s="250"/>
      <c r="H500" s="250"/>
      <c r="I500" s="250"/>
      <c r="J500" s="250"/>
      <c r="K500" s="250"/>
      <c r="L500" s="250"/>
      <c r="M500" s="250"/>
      <c r="N500" s="250"/>
      <c r="O500" s="250"/>
      <c r="P500" s="250"/>
      <c r="Q500" s="250"/>
      <c r="R500" s="250"/>
      <c r="S500" s="250"/>
      <c r="T500" s="250"/>
      <c r="U500" s="250"/>
      <c r="V500" s="250"/>
      <c r="W500" s="250"/>
    </row>
    <row r="501" spans="1:23" ht="14.25" x14ac:dyDescent="0.2">
      <c r="A501" s="250"/>
      <c r="B501" s="250"/>
      <c r="C501" s="250"/>
      <c r="D501" s="250"/>
      <c r="E501" s="250"/>
      <c r="F501" s="250"/>
      <c r="G501" s="250"/>
      <c r="H501" s="250"/>
      <c r="I501" s="250"/>
      <c r="J501" s="250"/>
      <c r="K501" s="250"/>
      <c r="L501" s="250"/>
      <c r="M501" s="250"/>
      <c r="N501" s="250"/>
      <c r="O501" s="250"/>
      <c r="P501" s="250"/>
      <c r="Q501" s="250"/>
      <c r="R501" s="250"/>
      <c r="S501" s="250"/>
      <c r="T501" s="250"/>
      <c r="U501" s="250"/>
      <c r="V501" s="250"/>
      <c r="W501" s="250"/>
    </row>
    <row r="502" spans="1:23" ht="14.25" x14ac:dyDescent="0.2">
      <c r="A502" s="250"/>
      <c r="B502" s="250"/>
      <c r="C502" s="250"/>
      <c r="D502" s="250"/>
      <c r="E502" s="250"/>
      <c r="F502" s="250"/>
      <c r="G502" s="250"/>
      <c r="H502" s="250"/>
      <c r="I502" s="250"/>
      <c r="J502" s="250"/>
      <c r="K502" s="250"/>
      <c r="L502" s="250"/>
      <c r="M502" s="250"/>
      <c r="N502" s="250"/>
      <c r="O502" s="250"/>
      <c r="P502" s="250"/>
      <c r="Q502" s="250"/>
      <c r="R502" s="250"/>
      <c r="S502" s="250"/>
      <c r="T502" s="250"/>
      <c r="U502" s="250"/>
      <c r="V502" s="250"/>
      <c r="W502" s="250"/>
    </row>
    <row r="503" spans="1:23" ht="14.25" x14ac:dyDescent="0.2">
      <c r="A503" s="250"/>
      <c r="B503" s="250"/>
      <c r="C503" s="250"/>
      <c r="D503" s="250"/>
      <c r="E503" s="250"/>
      <c r="F503" s="250"/>
      <c r="G503" s="250"/>
      <c r="H503" s="250"/>
      <c r="I503" s="250"/>
      <c r="J503" s="250"/>
      <c r="K503" s="250"/>
      <c r="L503" s="250"/>
      <c r="M503" s="250"/>
      <c r="N503" s="250"/>
      <c r="O503" s="250"/>
      <c r="P503" s="250"/>
      <c r="Q503" s="250"/>
      <c r="R503" s="250"/>
      <c r="S503" s="250"/>
      <c r="T503" s="250"/>
      <c r="U503" s="250"/>
      <c r="V503" s="250"/>
      <c r="W503" s="250"/>
    </row>
    <row r="504" spans="1:23" ht="14.25" x14ac:dyDescent="0.2">
      <c r="A504" s="250"/>
      <c r="B504" s="250"/>
      <c r="C504" s="250"/>
      <c r="D504" s="250"/>
      <c r="E504" s="250"/>
      <c r="F504" s="250"/>
      <c r="G504" s="250"/>
      <c r="H504" s="250"/>
      <c r="I504" s="250"/>
      <c r="J504" s="250"/>
      <c r="K504" s="250"/>
      <c r="L504" s="250"/>
      <c r="M504" s="250"/>
      <c r="N504" s="250"/>
      <c r="O504" s="250"/>
      <c r="P504" s="250"/>
      <c r="Q504" s="250"/>
      <c r="R504" s="250"/>
      <c r="S504" s="250"/>
      <c r="T504" s="250"/>
      <c r="U504" s="250"/>
      <c r="V504" s="250"/>
      <c r="W504" s="250"/>
    </row>
    <row r="505" spans="1:23" ht="14.25" x14ac:dyDescent="0.2">
      <c r="A505" s="250"/>
      <c r="B505" s="250"/>
      <c r="C505" s="250"/>
      <c r="D505" s="250"/>
      <c r="E505" s="250"/>
      <c r="F505" s="250"/>
      <c r="G505" s="250"/>
      <c r="H505" s="250"/>
      <c r="I505" s="250"/>
      <c r="J505" s="250"/>
      <c r="K505" s="250"/>
      <c r="L505" s="250"/>
      <c r="M505" s="250"/>
      <c r="N505" s="250"/>
      <c r="O505" s="250"/>
      <c r="P505" s="250"/>
      <c r="Q505" s="250"/>
      <c r="R505" s="250"/>
      <c r="S505" s="250"/>
      <c r="T505" s="250"/>
      <c r="U505" s="250"/>
      <c r="V505" s="250"/>
      <c r="W505" s="250"/>
    </row>
    <row r="506" spans="1:23" ht="14.25" x14ac:dyDescent="0.2">
      <c r="A506" s="250"/>
      <c r="B506" s="250"/>
      <c r="C506" s="250"/>
      <c r="D506" s="250"/>
      <c r="E506" s="250"/>
      <c r="F506" s="250"/>
      <c r="G506" s="250"/>
      <c r="H506" s="250"/>
      <c r="I506" s="250"/>
      <c r="J506" s="250"/>
      <c r="K506" s="250"/>
      <c r="L506" s="250"/>
      <c r="M506" s="250"/>
      <c r="N506" s="250"/>
      <c r="O506" s="250"/>
      <c r="P506" s="250"/>
      <c r="Q506" s="250"/>
      <c r="R506" s="250"/>
      <c r="S506" s="250"/>
      <c r="T506" s="250"/>
      <c r="U506" s="250"/>
      <c r="V506" s="250"/>
      <c r="W506" s="250"/>
    </row>
    <row r="507" spans="1:23" ht="14.25" x14ac:dyDescent="0.2">
      <c r="A507" s="250"/>
      <c r="B507" s="250"/>
      <c r="C507" s="250"/>
      <c r="D507" s="250"/>
      <c r="E507" s="250"/>
      <c r="F507" s="250"/>
      <c r="G507" s="250"/>
      <c r="H507" s="250"/>
      <c r="I507" s="250"/>
      <c r="J507" s="250"/>
      <c r="K507" s="250"/>
      <c r="L507" s="250"/>
      <c r="M507" s="250"/>
      <c r="N507" s="250"/>
      <c r="O507" s="250"/>
      <c r="P507" s="250"/>
      <c r="Q507" s="250"/>
      <c r="R507" s="250"/>
      <c r="S507" s="250"/>
      <c r="T507" s="250"/>
      <c r="U507" s="250"/>
      <c r="V507" s="250"/>
      <c r="W507" s="250"/>
    </row>
    <row r="508" spans="1:23" ht="14.25" x14ac:dyDescent="0.2">
      <c r="A508" s="250"/>
      <c r="B508" s="250"/>
      <c r="C508" s="250"/>
      <c r="D508" s="250"/>
      <c r="E508" s="250"/>
      <c r="F508" s="250"/>
      <c r="G508" s="250"/>
      <c r="H508" s="250"/>
      <c r="I508" s="250"/>
      <c r="J508" s="250"/>
      <c r="K508" s="250"/>
      <c r="L508" s="250"/>
      <c r="M508" s="250"/>
      <c r="N508" s="250"/>
      <c r="O508" s="250"/>
      <c r="P508" s="250"/>
      <c r="Q508" s="250"/>
      <c r="R508" s="250"/>
      <c r="S508" s="250"/>
      <c r="T508" s="250"/>
      <c r="U508" s="250"/>
      <c r="V508" s="250"/>
      <c r="W508" s="250"/>
    </row>
    <row r="509" spans="1:23" ht="14.25" x14ac:dyDescent="0.2">
      <c r="A509" s="250"/>
      <c r="B509" s="250"/>
      <c r="C509" s="250"/>
      <c r="D509" s="250"/>
      <c r="E509" s="250"/>
      <c r="F509" s="250"/>
      <c r="G509" s="250"/>
      <c r="H509" s="250"/>
      <c r="I509" s="250"/>
      <c r="J509" s="250"/>
      <c r="K509" s="250"/>
      <c r="L509" s="250"/>
      <c r="M509" s="250"/>
      <c r="N509" s="250"/>
      <c r="O509" s="250"/>
      <c r="P509" s="250"/>
      <c r="Q509" s="250"/>
      <c r="R509" s="250"/>
      <c r="S509" s="250"/>
      <c r="T509" s="250"/>
      <c r="U509" s="250"/>
      <c r="V509" s="250"/>
      <c r="W509" s="250"/>
    </row>
    <row r="510" spans="1:23" ht="14.25" x14ac:dyDescent="0.2">
      <c r="A510" s="250"/>
      <c r="B510" s="250"/>
      <c r="C510" s="250"/>
      <c r="D510" s="250"/>
      <c r="E510" s="250"/>
      <c r="F510" s="250"/>
      <c r="G510" s="250"/>
      <c r="H510" s="250"/>
      <c r="I510" s="250"/>
      <c r="J510" s="250"/>
      <c r="K510" s="250"/>
      <c r="L510" s="250"/>
      <c r="M510" s="250"/>
      <c r="N510" s="250"/>
      <c r="O510" s="250"/>
      <c r="P510" s="250"/>
      <c r="Q510" s="250"/>
      <c r="R510" s="250"/>
      <c r="S510" s="250"/>
      <c r="T510" s="250"/>
      <c r="U510" s="250"/>
      <c r="V510" s="250"/>
      <c r="W510" s="250"/>
    </row>
    <row r="511" spans="1:23" ht="14.25" x14ac:dyDescent="0.2">
      <c r="A511" s="250"/>
      <c r="B511" s="250"/>
      <c r="C511" s="250"/>
      <c r="D511" s="250"/>
      <c r="E511" s="250"/>
      <c r="F511" s="250"/>
      <c r="G511" s="250"/>
      <c r="H511" s="250"/>
      <c r="I511" s="250"/>
      <c r="J511" s="250"/>
      <c r="K511" s="250"/>
      <c r="L511" s="250"/>
      <c r="M511" s="250"/>
      <c r="N511" s="250"/>
      <c r="O511" s="250"/>
      <c r="P511" s="250"/>
      <c r="Q511" s="250"/>
      <c r="R511" s="250"/>
      <c r="S511" s="250"/>
      <c r="T511" s="250"/>
      <c r="U511" s="250"/>
      <c r="V511" s="250"/>
      <c r="W511" s="250"/>
    </row>
    <row r="512" spans="1:23" ht="14.25" x14ac:dyDescent="0.2">
      <c r="A512" s="250"/>
      <c r="B512" s="250"/>
      <c r="C512" s="250"/>
      <c r="D512" s="250"/>
      <c r="E512" s="250"/>
      <c r="F512" s="250"/>
      <c r="G512" s="250"/>
      <c r="H512" s="250"/>
      <c r="I512" s="250"/>
      <c r="J512" s="250"/>
      <c r="K512" s="250"/>
      <c r="L512" s="250"/>
      <c r="M512" s="250"/>
      <c r="N512" s="250"/>
      <c r="O512" s="250"/>
      <c r="P512" s="250"/>
      <c r="Q512" s="250"/>
      <c r="R512" s="250"/>
      <c r="S512" s="250"/>
      <c r="T512" s="250"/>
      <c r="U512" s="250"/>
      <c r="V512" s="250"/>
      <c r="W512" s="250"/>
    </row>
    <row r="513" spans="1:23" ht="14.25" x14ac:dyDescent="0.2">
      <c r="A513" s="250"/>
      <c r="B513" s="250"/>
      <c r="C513" s="250"/>
      <c r="D513" s="250"/>
      <c r="E513" s="250"/>
      <c r="F513" s="250"/>
      <c r="G513" s="250"/>
      <c r="H513" s="250"/>
      <c r="I513" s="250"/>
      <c r="J513" s="250"/>
      <c r="K513" s="250"/>
      <c r="L513" s="250"/>
      <c r="M513" s="250"/>
      <c r="N513" s="250"/>
      <c r="O513" s="250"/>
      <c r="P513" s="250"/>
      <c r="Q513" s="250"/>
      <c r="R513" s="250"/>
      <c r="S513" s="250"/>
      <c r="T513" s="250"/>
      <c r="U513" s="250"/>
      <c r="V513" s="250"/>
      <c r="W513" s="250"/>
    </row>
    <row r="514" spans="1:23" ht="14.25" x14ac:dyDescent="0.2">
      <c r="A514" s="250"/>
      <c r="B514" s="250"/>
      <c r="C514" s="250"/>
      <c r="D514" s="250"/>
      <c r="E514" s="250"/>
      <c r="F514" s="250"/>
      <c r="G514" s="250"/>
      <c r="H514" s="250"/>
      <c r="I514" s="250"/>
      <c r="J514" s="250"/>
      <c r="K514" s="250"/>
      <c r="L514" s="250"/>
      <c r="M514" s="250"/>
      <c r="N514" s="250"/>
      <c r="O514" s="250"/>
      <c r="P514" s="250"/>
      <c r="Q514" s="250"/>
      <c r="R514" s="250"/>
      <c r="S514" s="250"/>
      <c r="T514" s="250"/>
      <c r="U514" s="250"/>
      <c r="V514" s="250"/>
      <c r="W514" s="250"/>
    </row>
    <row r="515" spans="1:23" ht="14.25" x14ac:dyDescent="0.2">
      <c r="A515" s="250"/>
      <c r="B515" s="250"/>
      <c r="C515" s="250"/>
      <c r="D515" s="250"/>
      <c r="E515" s="250"/>
      <c r="F515" s="250"/>
      <c r="G515" s="250"/>
      <c r="H515" s="250"/>
      <c r="I515" s="250"/>
      <c r="J515" s="250"/>
      <c r="K515" s="250"/>
      <c r="L515" s="250"/>
      <c r="M515" s="250"/>
      <c r="N515" s="250"/>
      <c r="O515" s="250"/>
      <c r="P515" s="250"/>
      <c r="Q515" s="250"/>
      <c r="R515" s="250"/>
      <c r="S515" s="250"/>
      <c r="T515" s="250"/>
      <c r="U515" s="250"/>
      <c r="V515" s="250"/>
      <c r="W515" s="250"/>
    </row>
    <row r="516" spans="1:23" ht="14.25" x14ac:dyDescent="0.2">
      <c r="A516" s="250"/>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row>
    <row r="517" spans="1:23" ht="14.25" x14ac:dyDescent="0.2">
      <c r="A517" s="250"/>
      <c r="B517" s="250"/>
      <c r="C517" s="250"/>
      <c r="D517" s="250"/>
      <c r="E517" s="250"/>
      <c r="F517" s="250"/>
      <c r="G517" s="250"/>
      <c r="H517" s="250"/>
      <c r="I517" s="250"/>
      <c r="J517" s="250"/>
      <c r="K517" s="250"/>
      <c r="L517" s="250"/>
      <c r="M517" s="250"/>
      <c r="N517" s="250"/>
      <c r="O517" s="250"/>
      <c r="P517" s="250"/>
      <c r="Q517" s="250"/>
      <c r="R517" s="250"/>
      <c r="S517" s="250"/>
      <c r="T517" s="250"/>
      <c r="U517" s="250"/>
      <c r="V517" s="250"/>
      <c r="W517" s="250"/>
    </row>
    <row r="518" spans="1:23" ht="14.25" x14ac:dyDescent="0.2">
      <c r="A518" s="250"/>
      <c r="B518" s="250"/>
      <c r="C518" s="250"/>
      <c r="D518" s="250"/>
      <c r="E518" s="250"/>
      <c r="F518" s="250"/>
      <c r="G518" s="250"/>
      <c r="H518" s="250"/>
      <c r="I518" s="250"/>
      <c r="J518" s="250"/>
      <c r="K518" s="250"/>
      <c r="L518" s="250"/>
      <c r="M518" s="250"/>
      <c r="N518" s="250"/>
      <c r="O518" s="250"/>
      <c r="P518" s="250"/>
      <c r="Q518" s="250"/>
      <c r="R518" s="250"/>
      <c r="S518" s="250"/>
      <c r="T518" s="250"/>
      <c r="U518" s="250"/>
      <c r="V518" s="250"/>
      <c r="W518" s="250"/>
    </row>
    <row r="519" spans="1:23" ht="14.25" x14ac:dyDescent="0.2">
      <c r="A519" s="250"/>
      <c r="B519" s="250"/>
      <c r="C519" s="250"/>
      <c r="D519" s="250"/>
      <c r="E519" s="250"/>
      <c r="F519" s="250"/>
      <c r="G519" s="250"/>
      <c r="H519" s="250"/>
      <c r="I519" s="250"/>
      <c r="J519" s="250"/>
      <c r="K519" s="250"/>
      <c r="L519" s="250"/>
      <c r="M519" s="250"/>
      <c r="N519" s="250"/>
      <c r="O519" s="250"/>
      <c r="P519" s="250"/>
      <c r="Q519" s="250"/>
      <c r="R519" s="250"/>
      <c r="S519" s="250"/>
      <c r="T519" s="250"/>
      <c r="U519" s="250"/>
      <c r="V519" s="250"/>
      <c r="W519" s="250"/>
    </row>
    <row r="520" spans="1:23" ht="14.25" x14ac:dyDescent="0.2">
      <c r="A520" s="250"/>
      <c r="B520" s="250"/>
      <c r="C520" s="250"/>
      <c r="D520" s="250"/>
      <c r="E520" s="250"/>
      <c r="F520" s="250"/>
      <c r="G520" s="250"/>
      <c r="H520" s="250"/>
      <c r="I520" s="250"/>
      <c r="J520" s="250"/>
      <c r="K520" s="250"/>
      <c r="L520" s="250"/>
      <c r="M520" s="250"/>
      <c r="N520" s="250"/>
      <c r="O520" s="250"/>
      <c r="P520" s="250"/>
      <c r="Q520" s="250"/>
      <c r="R520" s="250"/>
      <c r="S520" s="250"/>
      <c r="T520" s="250"/>
      <c r="U520" s="250"/>
      <c r="V520" s="250"/>
      <c r="W520" s="250"/>
    </row>
    <row r="521" spans="1:23" ht="14.25" x14ac:dyDescent="0.2">
      <c r="A521" s="250"/>
      <c r="B521" s="250"/>
      <c r="C521" s="250"/>
      <c r="D521" s="250"/>
      <c r="E521" s="250"/>
      <c r="F521" s="250"/>
      <c r="G521" s="250"/>
      <c r="H521" s="250"/>
      <c r="I521" s="250"/>
      <c r="J521" s="250"/>
      <c r="K521" s="250"/>
      <c r="L521" s="250"/>
      <c r="M521" s="250"/>
      <c r="N521" s="250"/>
      <c r="O521" s="250"/>
      <c r="P521" s="250"/>
      <c r="Q521" s="250"/>
      <c r="R521" s="250"/>
      <c r="S521" s="250"/>
      <c r="T521" s="250"/>
      <c r="U521" s="250"/>
      <c r="V521" s="250"/>
      <c r="W521" s="250"/>
    </row>
    <row r="522" spans="1:23" ht="14.25" x14ac:dyDescent="0.2">
      <c r="A522" s="250"/>
      <c r="B522" s="250"/>
      <c r="C522" s="250"/>
      <c r="D522" s="250"/>
      <c r="E522" s="250"/>
      <c r="F522" s="250"/>
      <c r="G522" s="250"/>
      <c r="H522" s="250"/>
      <c r="I522" s="250"/>
      <c r="J522" s="250"/>
      <c r="K522" s="250"/>
      <c r="L522" s="250"/>
      <c r="M522" s="250"/>
      <c r="N522" s="250"/>
      <c r="O522" s="250"/>
      <c r="P522" s="250"/>
      <c r="Q522" s="250"/>
      <c r="R522" s="250"/>
      <c r="S522" s="250"/>
      <c r="T522" s="250"/>
      <c r="U522" s="250"/>
      <c r="V522" s="250"/>
      <c r="W522" s="250"/>
    </row>
    <row r="523" spans="1:23" ht="14.25" x14ac:dyDescent="0.2">
      <c r="A523" s="250"/>
      <c r="B523" s="250"/>
      <c r="C523" s="250"/>
      <c r="D523" s="250"/>
      <c r="E523" s="250"/>
      <c r="F523" s="250"/>
      <c r="G523" s="250"/>
      <c r="H523" s="250"/>
      <c r="I523" s="250"/>
      <c r="J523" s="250"/>
      <c r="K523" s="250"/>
      <c r="L523" s="250"/>
      <c r="M523" s="250"/>
      <c r="N523" s="250"/>
      <c r="O523" s="250"/>
      <c r="P523" s="250"/>
      <c r="Q523" s="250"/>
      <c r="R523" s="250"/>
      <c r="S523" s="250"/>
      <c r="T523" s="250"/>
      <c r="U523" s="250"/>
      <c r="V523" s="250"/>
      <c r="W523" s="250"/>
    </row>
    <row r="524" spans="1:23" ht="14.25" x14ac:dyDescent="0.2">
      <c r="A524" s="250"/>
      <c r="B524" s="250"/>
      <c r="C524" s="250"/>
      <c r="D524" s="250"/>
      <c r="E524" s="250"/>
      <c r="F524" s="250"/>
      <c r="G524" s="250"/>
      <c r="H524" s="250"/>
      <c r="I524" s="250"/>
      <c r="J524" s="250"/>
      <c r="K524" s="250"/>
      <c r="L524" s="250"/>
      <c r="M524" s="250"/>
      <c r="N524" s="250"/>
      <c r="O524" s="250"/>
      <c r="P524" s="250"/>
      <c r="Q524" s="250"/>
      <c r="R524" s="250"/>
      <c r="S524" s="250"/>
      <c r="T524" s="250"/>
      <c r="U524" s="250"/>
      <c r="V524" s="250"/>
      <c r="W524" s="250"/>
    </row>
    <row r="525" spans="1:23" ht="14.25" x14ac:dyDescent="0.2">
      <c r="A525" s="250"/>
      <c r="B525" s="250"/>
      <c r="C525" s="250"/>
      <c r="D525" s="250"/>
      <c r="E525" s="250"/>
      <c r="F525" s="250"/>
      <c r="G525" s="250"/>
      <c r="H525" s="250"/>
      <c r="I525" s="250"/>
      <c r="J525" s="250"/>
      <c r="K525" s="250"/>
      <c r="L525" s="250"/>
      <c r="M525" s="250"/>
      <c r="N525" s="250"/>
      <c r="O525" s="250"/>
      <c r="P525" s="250"/>
      <c r="Q525" s="250"/>
      <c r="R525" s="250"/>
      <c r="S525" s="250"/>
      <c r="T525" s="250"/>
      <c r="U525" s="250"/>
      <c r="V525" s="250"/>
      <c r="W525" s="250"/>
    </row>
    <row r="526" spans="1:23" ht="14.25" x14ac:dyDescent="0.2">
      <c r="A526" s="250"/>
      <c r="B526" s="250"/>
      <c r="C526" s="250"/>
      <c r="D526" s="250"/>
      <c r="E526" s="250"/>
      <c r="F526" s="250"/>
      <c r="G526" s="250"/>
      <c r="H526" s="250"/>
      <c r="I526" s="250"/>
      <c r="J526" s="250"/>
      <c r="K526" s="250"/>
      <c r="L526" s="250"/>
      <c r="M526" s="250"/>
      <c r="N526" s="250"/>
      <c r="O526" s="250"/>
      <c r="P526" s="250"/>
      <c r="Q526" s="250"/>
      <c r="R526" s="250"/>
      <c r="S526" s="250"/>
      <c r="T526" s="250"/>
      <c r="U526" s="250"/>
      <c r="V526" s="250"/>
      <c r="W526" s="250"/>
    </row>
    <row r="527" spans="1:23" ht="14.25" x14ac:dyDescent="0.2">
      <c r="A527" s="250"/>
      <c r="B527" s="250"/>
      <c r="C527" s="250"/>
      <c r="D527" s="250"/>
      <c r="E527" s="250"/>
      <c r="F527" s="250"/>
      <c r="G527" s="250"/>
      <c r="H527" s="250"/>
      <c r="I527" s="250"/>
      <c r="J527" s="250"/>
      <c r="K527" s="250"/>
      <c r="L527" s="250"/>
      <c r="M527" s="250"/>
      <c r="N527" s="250"/>
      <c r="O527" s="250"/>
      <c r="P527" s="250"/>
      <c r="Q527" s="250"/>
      <c r="R527" s="250"/>
      <c r="S527" s="250"/>
      <c r="T527" s="250"/>
      <c r="U527" s="250"/>
      <c r="V527" s="250"/>
      <c r="W527" s="250"/>
    </row>
    <row r="528" spans="1:23" ht="14.25" x14ac:dyDescent="0.2">
      <c r="A528" s="250"/>
      <c r="B528" s="250"/>
      <c r="C528" s="250"/>
      <c r="D528" s="250"/>
      <c r="E528" s="250"/>
      <c r="F528" s="250"/>
      <c r="G528" s="250"/>
      <c r="H528" s="250"/>
      <c r="I528" s="250"/>
      <c r="J528" s="250"/>
      <c r="K528" s="250"/>
      <c r="L528" s="250"/>
      <c r="M528" s="250"/>
      <c r="N528" s="250"/>
      <c r="O528" s="250"/>
      <c r="P528" s="250"/>
      <c r="Q528" s="250"/>
      <c r="R528" s="250"/>
      <c r="S528" s="250"/>
      <c r="T528" s="250"/>
      <c r="U528" s="250"/>
      <c r="V528" s="250"/>
      <c r="W528" s="250"/>
    </row>
    <row r="529" spans="1:23" ht="14.25" x14ac:dyDescent="0.2">
      <c r="A529" s="250"/>
      <c r="B529" s="250"/>
      <c r="C529" s="250"/>
      <c r="D529" s="250"/>
      <c r="E529" s="250"/>
      <c r="F529" s="250"/>
      <c r="G529" s="250"/>
      <c r="H529" s="250"/>
      <c r="I529" s="250"/>
      <c r="J529" s="250"/>
      <c r="K529" s="250"/>
      <c r="L529" s="250"/>
      <c r="M529" s="250"/>
      <c r="N529" s="250"/>
      <c r="O529" s="250"/>
      <c r="P529" s="250"/>
      <c r="Q529" s="250"/>
      <c r="R529" s="250"/>
      <c r="S529" s="250"/>
      <c r="T529" s="250"/>
      <c r="U529" s="250"/>
      <c r="V529" s="250"/>
      <c r="W529" s="250"/>
    </row>
    <row r="530" spans="1:23" ht="14.25" x14ac:dyDescent="0.2">
      <c r="A530" s="250"/>
      <c r="B530" s="250"/>
      <c r="C530" s="250"/>
      <c r="D530" s="250"/>
      <c r="E530" s="250"/>
      <c r="F530" s="250"/>
      <c r="G530" s="250"/>
      <c r="H530" s="250"/>
      <c r="I530" s="250"/>
      <c r="J530" s="250"/>
      <c r="K530" s="250"/>
      <c r="L530" s="250"/>
      <c r="M530" s="250"/>
      <c r="N530" s="250"/>
      <c r="O530" s="250"/>
      <c r="P530" s="250"/>
      <c r="Q530" s="250"/>
      <c r="R530" s="250"/>
      <c r="S530" s="250"/>
      <c r="T530" s="250"/>
      <c r="U530" s="250"/>
      <c r="V530" s="250"/>
      <c r="W530" s="250"/>
    </row>
    <row r="531" spans="1:23" ht="14.25" x14ac:dyDescent="0.2">
      <c r="A531" s="250"/>
      <c r="B531" s="250"/>
      <c r="C531" s="250"/>
      <c r="D531" s="250"/>
      <c r="E531" s="250"/>
      <c r="F531" s="250"/>
      <c r="G531" s="250"/>
      <c r="H531" s="250"/>
      <c r="I531" s="250"/>
      <c r="J531" s="250"/>
      <c r="K531" s="250"/>
      <c r="L531" s="250"/>
      <c r="M531" s="250"/>
      <c r="N531" s="250"/>
      <c r="O531" s="250"/>
      <c r="P531" s="250"/>
      <c r="Q531" s="250"/>
      <c r="R531" s="250"/>
      <c r="S531" s="250"/>
      <c r="T531" s="250"/>
      <c r="U531" s="250"/>
      <c r="V531" s="250"/>
      <c r="W531" s="250"/>
    </row>
    <row r="532" spans="1:23" ht="14.25" x14ac:dyDescent="0.2">
      <c r="A532" s="250"/>
      <c r="B532" s="250"/>
      <c r="C532" s="250"/>
      <c r="D532" s="250"/>
      <c r="E532" s="250"/>
      <c r="F532" s="250"/>
      <c r="G532" s="250"/>
      <c r="H532" s="250"/>
      <c r="I532" s="250"/>
      <c r="J532" s="250"/>
      <c r="K532" s="250"/>
      <c r="L532" s="250"/>
      <c r="M532" s="250"/>
      <c r="N532" s="250"/>
      <c r="O532" s="250"/>
      <c r="P532" s="250"/>
      <c r="Q532" s="250"/>
      <c r="R532" s="250"/>
      <c r="S532" s="250"/>
      <c r="T532" s="250"/>
      <c r="U532" s="250"/>
      <c r="V532" s="250"/>
      <c r="W532" s="250"/>
    </row>
    <row r="533" spans="1:23" ht="14.25" x14ac:dyDescent="0.2">
      <c r="A533" s="250"/>
      <c r="B533" s="250"/>
      <c r="C533" s="250"/>
      <c r="D533" s="250"/>
      <c r="E533" s="250"/>
      <c r="F533" s="250"/>
      <c r="G533" s="250"/>
      <c r="H533" s="250"/>
      <c r="I533" s="250"/>
      <c r="J533" s="250"/>
      <c r="K533" s="250"/>
      <c r="L533" s="250"/>
      <c r="M533" s="250"/>
      <c r="N533" s="250"/>
      <c r="O533" s="250"/>
      <c r="P533" s="250"/>
      <c r="Q533" s="250"/>
      <c r="R533" s="250"/>
      <c r="S533" s="250"/>
      <c r="T533" s="250"/>
      <c r="U533" s="250"/>
      <c r="V533" s="250"/>
      <c r="W533" s="250"/>
    </row>
    <row r="534" spans="1:23" ht="14.25" x14ac:dyDescent="0.2">
      <c r="A534" s="250"/>
      <c r="B534" s="250"/>
      <c r="C534" s="250"/>
      <c r="D534" s="250"/>
      <c r="E534" s="250"/>
      <c r="F534" s="250"/>
      <c r="G534" s="250"/>
      <c r="H534" s="250"/>
      <c r="I534" s="250"/>
      <c r="J534" s="250"/>
      <c r="K534" s="250"/>
      <c r="L534" s="250"/>
      <c r="M534" s="250"/>
      <c r="N534" s="250"/>
      <c r="O534" s="250"/>
      <c r="P534" s="250"/>
      <c r="Q534" s="250"/>
      <c r="R534" s="250"/>
      <c r="S534" s="250"/>
      <c r="T534" s="250"/>
      <c r="U534" s="250"/>
      <c r="V534" s="250"/>
      <c r="W534" s="250"/>
    </row>
    <row r="535" spans="1:23" ht="14.25" x14ac:dyDescent="0.2">
      <c r="A535" s="250"/>
      <c r="B535" s="250"/>
      <c r="C535" s="250"/>
      <c r="D535" s="250"/>
      <c r="E535" s="250"/>
      <c r="F535" s="250"/>
      <c r="G535" s="250"/>
      <c r="H535" s="250"/>
      <c r="I535" s="250"/>
      <c r="J535" s="250"/>
      <c r="K535" s="250"/>
      <c r="L535" s="250"/>
      <c r="M535" s="250"/>
      <c r="N535" s="250"/>
      <c r="O535" s="250"/>
      <c r="P535" s="250"/>
      <c r="Q535" s="250"/>
      <c r="R535" s="250"/>
      <c r="S535" s="250"/>
      <c r="T535" s="250"/>
      <c r="U535" s="250"/>
      <c r="V535" s="250"/>
      <c r="W535" s="250"/>
    </row>
    <row r="536" spans="1:23" ht="14.25" x14ac:dyDescent="0.2">
      <c r="A536" s="250"/>
      <c r="B536" s="250"/>
      <c r="C536" s="250"/>
      <c r="D536" s="250"/>
      <c r="E536" s="250"/>
      <c r="F536" s="250"/>
      <c r="G536" s="250"/>
      <c r="H536" s="250"/>
      <c r="I536" s="250"/>
      <c r="J536" s="250"/>
      <c r="K536" s="250"/>
      <c r="L536" s="250"/>
      <c r="M536" s="250"/>
      <c r="N536" s="250"/>
      <c r="O536" s="250"/>
      <c r="P536" s="250"/>
      <c r="Q536" s="250"/>
      <c r="R536" s="250"/>
      <c r="S536" s="250"/>
      <c r="T536" s="250"/>
      <c r="U536" s="250"/>
      <c r="V536" s="250"/>
      <c r="W536" s="250"/>
    </row>
    <row r="537" spans="1:23" ht="14.25" x14ac:dyDescent="0.2">
      <c r="A537" s="250"/>
      <c r="B537" s="250"/>
      <c r="C537" s="250"/>
      <c r="D537" s="250"/>
      <c r="E537" s="250"/>
      <c r="F537" s="250"/>
      <c r="G537" s="250"/>
      <c r="H537" s="250"/>
      <c r="I537" s="250"/>
      <c r="J537" s="250"/>
      <c r="K537" s="250"/>
      <c r="L537" s="250"/>
      <c r="M537" s="250"/>
      <c r="N537" s="250"/>
      <c r="O537" s="250"/>
      <c r="P537" s="250"/>
      <c r="Q537" s="250"/>
      <c r="R537" s="250"/>
      <c r="S537" s="250"/>
      <c r="T537" s="250"/>
      <c r="U537" s="250"/>
      <c r="V537" s="250"/>
      <c r="W537" s="250"/>
    </row>
    <row r="538" spans="1:23" ht="14.25" x14ac:dyDescent="0.2">
      <c r="A538" s="250"/>
      <c r="B538" s="250"/>
      <c r="C538" s="250"/>
      <c r="D538" s="250"/>
      <c r="E538" s="250"/>
      <c r="F538" s="250"/>
      <c r="G538" s="250"/>
      <c r="H538" s="250"/>
      <c r="I538" s="250"/>
      <c r="J538" s="250"/>
      <c r="K538" s="250"/>
      <c r="L538" s="250"/>
      <c r="M538" s="250"/>
      <c r="N538" s="250"/>
      <c r="O538" s="250"/>
      <c r="P538" s="250"/>
      <c r="Q538" s="250"/>
      <c r="R538" s="250"/>
      <c r="S538" s="250"/>
      <c r="T538" s="250"/>
      <c r="U538" s="250"/>
      <c r="V538" s="250"/>
      <c r="W538" s="250"/>
    </row>
    <row r="539" spans="1:23" ht="14.25" x14ac:dyDescent="0.2">
      <c r="A539" s="250"/>
      <c r="B539" s="250"/>
      <c r="C539" s="250"/>
      <c r="D539" s="250"/>
      <c r="E539" s="250"/>
      <c r="F539" s="250"/>
      <c r="G539" s="250"/>
      <c r="H539" s="250"/>
      <c r="I539" s="250"/>
      <c r="J539" s="250"/>
      <c r="K539" s="250"/>
      <c r="L539" s="250"/>
      <c r="M539" s="250"/>
      <c r="N539" s="250"/>
      <c r="O539" s="250"/>
      <c r="P539" s="250"/>
      <c r="Q539" s="250"/>
      <c r="R539" s="250"/>
      <c r="S539" s="250"/>
      <c r="T539" s="250"/>
      <c r="U539" s="250"/>
      <c r="V539" s="250"/>
      <c r="W539" s="250"/>
    </row>
    <row r="540" spans="1:23" ht="14.25" x14ac:dyDescent="0.2">
      <c r="A540" s="250"/>
      <c r="B540" s="250"/>
      <c r="C540" s="250"/>
      <c r="D540" s="250"/>
      <c r="E540" s="250"/>
      <c r="F540" s="250"/>
      <c r="G540" s="250"/>
      <c r="H540" s="250"/>
      <c r="I540" s="250"/>
      <c r="J540" s="250"/>
      <c r="K540" s="250"/>
      <c r="L540" s="250"/>
      <c r="M540" s="250"/>
      <c r="N540" s="250"/>
      <c r="O540" s="250"/>
      <c r="P540" s="250"/>
      <c r="Q540" s="250"/>
      <c r="R540" s="250"/>
      <c r="S540" s="250"/>
      <c r="T540" s="250"/>
      <c r="U540" s="250"/>
      <c r="V540" s="250"/>
      <c r="W540" s="250"/>
    </row>
    <row r="541" spans="1:23" ht="14.25" x14ac:dyDescent="0.2">
      <c r="A541" s="250"/>
      <c r="B541" s="250"/>
      <c r="C541" s="250"/>
      <c r="D541" s="250"/>
      <c r="E541" s="250"/>
      <c r="F541" s="250"/>
      <c r="G541" s="250"/>
      <c r="H541" s="250"/>
      <c r="I541" s="250"/>
      <c r="J541" s="250"/>
      <c r="K541" s="250"/>
      <c r="L541" s="250"/>
      <c r="M541" s="250"/>
      <c r="N541" s="250"/>
      <c r="O541" s="250"/>
      <c r="P541" s="250"/>
      <c r="Q541" s="250"/>
      <c r="R541" s="250"/>
      <c r="S541" s="250"/>
      <c r="T541" s="250"/>
      <c r="U541" s="250"/>
      <c r="V541" s="250"/>
      <c r="W541" s="250"/>
    </row>
    <row r="542" spans="1:23" ht="14.25" x14ac:dyDescent="0.2">
      <c r="A542" s="250"/>
      <c r="B542" s="250"/>
      <c r="C542" s="250"/>
      <c r="D542" s="250"/>
      <c r="E542" s="250"/>
      <c r="F542" s="250"/>
      <c r="G542" s="250"/>
      <c r="H542" s="250"/>
      <c r="I542" s="250"/>
      <c r="J542" s="250"/>
      <c r="K542" s="250"/>
      <c r="L542" s="250"/>
      <c r="M542" s="250"/>
      <c r="N542" s="250"/>
      <c r="O542" s="250"/>
      <c r="P542" s="250"/>
      <c r="Q542" s="250"/>
      <c r="R542" s="250"/>
      <c r="S542" s="250"/>
      <c r="T542" s="250"/>
      <c r="U542" s="250"/>
      <c r="V542" s="250"/>
      <c r="W542" s="250"/>
    </row>
    <row r="543" spans="1:23" ht="14.25" x14ac:dyDescent="0.2">
      <c r="A543" s="250"/>
      <c r="B543" s="250"/>
      <c r="C543" s="250"/>
      <c r="D543" s="250"/>
      <c r="E543" s="250"/>
      <c r="F543" s="250"/>
      <c r="G543" s="250"/>
      <c r="H543" s="250"/>
      <c r="I543" s="250"/>
      <c r="J543" s="250"/>
      <c r="K543" s="250"/>
      <c r="L543" s="250"/>
      <c r="M543" s="250"/>
      <c r="N543" s="250"/>
      <c r="O543" s="250"/>
      <c r="P543" s="250"/>
      <c r="Q543" s="250"/>
      <c r="R543" s="250"/>
      <c r="S543" s="250"/>
      <c r="T543" s="250"/>
      <c r="U543" s="250"/>
      <c r="V543" s="250"/>
      <c r="W543" s="250"/>
    </row>
    <row r="544" spans="1:23" ht="14.25" x14ac:dyDescent="0.2">
      <c r="A544" s="250"/>
      <c r="B544" s="250"/>
      <c r="C544" s="250"/>
      <c r="D544" s="250"/>
      <c r="E544" s="250"/>
      <c r="F544" s="250"/>
      <c r="G544" s="250"/>
      <c r="H544" s="250"/>
      <c r="I544" s="250"/>
      <c r="J544" s="250"/>
      <c r="K544" s="250"/>
      <c r="L544" s="250"/>
      <c r="M544" s="250"/>
      <c r="N544" s="250"/>
      <c r="O544" s="250"/>
      <c r="P544" s="250"/>
      <c r="Q544" s="250"/>
      <c r="R544" s="250"/>
      <c r="S544" s="250"/>
      <c r="T544" s="250"/>
      <c r="U544" s="250"/>
      <c r="V544" s="250"/>
      <c r="W544" s="250"/>
    </row>
    <row r="545" spans="1:23" ht="14.25" x14ac:dyDescent="0.2">
      <c r="A545" s="250"/>
      <c r="B545" s="250"/>
      <c r="C545" s="250"/>
      <c r="D545" s="250"/>
      <c r="E545" s="250"/>
      <c r="F545" s="250"/>
      <c r="G545" s="250"/>
      <c r="H545" s="250"/>
      <c r="I545" s="250"/>
      <c r="J545" s="250"/>
      <c r="K545" s="250"/>
      <c r="L545" s="250"/>
      <c r="M545" s="250"/>
      <c r="N545" s="250"/>
      <c r="O545" s="250"/>
      <c r="P545" s="250"/>
      <c r="Q545" s="250"/>
      <c r="R545" s="250"/>
      <c r="S545" s="250"/>
      <c r="T545" s="250"/>
      <c r="U545" s="250"/>
      <c r="V545" s="250"/>
      <c r="W545" s="250"/>
    </row>
    <row r="546" spans="1:23" ht="14.25" x14ac:dyDescent="0.2">
      <c r="A546" s="250"/>
      <c r="B546" s="250"/>
      <c r="C546" s="250"/>
      <c r="D546" s="250"/>
      <c r="E546" s="250"/>
      <c r="F546" s="250"/>
      <c r="G546" s="250"/>
      <c r="H546" s="250"/>
      <c r="I546" s="250"/>
      <c r="J546" s="250"/>
      <c r="K546" s="250"/>
      <c r="L546" s="250"/>
      <c r="M546" s="250"/>
      <c r="N546" s="250"/>
      <c r="O546" s="250"/>
      <c r="P546" s="250"/>
      <c r="Q546" s="250"/>
      <c r="R546" s="250"/>
      <c r="S546" s="250"/>
      <c r="T546" s="250"/>
      <c r="U546" s="250"/>
      <c r="V546" s="250"/>
      <c r="W546" s="250"/>
    </row>
    <row r="547" spans="1:23" ht="14.25" x14ac:dyDescent="0.2">
      <c r="A547" s="250"/>
      <c r="B547" s="250"/>
      <c r="C547" s="250"/>
      <c r="D547" s="250"/>
      <c r="E547" s="250"/>
      <c r="F547" s="250"/>
      <c r="G547" s="250"/>
      <c r="H547" s="250"/>
      <c r="I547" s="250"/>
      <c r="J547" s="250"/>
      <c r="K547" s="250"/>
      <c r="L547" s="250"/>
      <c r="M547" s="250"/>
      <c r="N547" s="250"/>
      <c r="O547" s="250"/>
      <c r="P547" s="250"/>
      <c r="Q547" s="250"/>
      <c r="R547" s="250"/>
      <c r="S547" s="250"/>
      <c r="T547" s="250"/>
      <c r="U547" s="250"/>
      <c r="V547" s="250"/>
      <c r="W547" s="250"/>
    </row>
    <row r="548" spans="1:23" ht="14.25" x14ac:dyDescent="0.2">
      <c r="A548" s="250"/>
      <c r="B548" s="250"/>
      <c r="C548" s="250"/>
      <c r="D548" s="250"/>
      <c r="E548" s="250"/>
      <c r="F548" s="250"/>
      <c r="G548" s="250"/>
      <c r="H548" s="250"/>
      <c r="I548" s="250"/>
      <c r="J548" s="250"/>
      <c r="K548" s="250"/>
      <c r="L548" s="250"/>
      <c r="M548" s="250"/>
      <c r="N548" s="250"/>
      <c r="O548" s="250"/>
      <c r="P548" s="250"/>
      <c r="Q548" s="250"/>
      <c r="R548" s="250"/>
      <c r="S548" s="250"/>
      <c r="T548" s="250"/>
      <c r="U548" s="250"/>
      <c r="V548" s="250"/>
      <c r="W548" s="250"/>
    </row>
    <row r="549" spans="1:23" ht="14.25" x14ac:dyDescent="0.2">
      <c r="A549" s="250"/>
      <c r="B549" s="250"/>
      <c r="C549" s="250"/>
      <c r="D549" s="250"/>
      <c r="E549" s="250"/>
      <c r="F549" s="250"/>
      <c r="G549" s="250"/>
      <c r="H549" s="250"/>
      <c r="I549" s="250"/>
      <c r="J549" s="250"/>
      <c r="K549" s="250"/>
      <c r="L549" s="250"/>
      <c r="M549" s="250"/>
      <c r="N549" s="250"/>
      <c r="O549" s="250"/>
      <c r="P549" s="250"/>
      <c r="Q549" s="250"/>
      <c r="R549" s="250"/>
      <c r="S549" s="250"/>
      <c r="T549" s="250"/>
      <c r="U549" s="250"/>
      <c r="V549" s="250"/>
      <c r="W549" s="250"/>
    </row>
    <row r="550" spans="1:23" ht="14.25" x14ac:dyDescent="0.2">
      <c r="A550" s="250"/>
      <c r="B550" s="250"/>
      <c r="C550" s="250"/>
      <c r="D550" s="250"/>
      <c r="E550" s="250"/>
      <c r="F550" s="250"/>
      <c r="G550" s="250"/>
      <c r="H550" s="250"/>
      <c r="I550" s="250"/>
      <c r="J550" s="250"/>
      <c r="K550" s="250"/>
      <c r="L550" s="250"/>
      <c r="M550" s="250"/>
      <c r="N550" s="250"/>
      <c r="O550" s="250"/>
      <c r="P550" s="250"/>
      <c r="Q550" s="250"/>
      <c r="R550" s="250"/>
      <c r="S550" s="250"/>
      <c r="T550" s="250"/>
      <c r="U550" s="250"/>
      <c r="V550" s="250"/>
      <c r="W550" s="250"/>
    </row>
    <row r="551" spans="1:23" ht="14.25" x14ac:dyDescent="0.2">
      <c r="A551" s="250"/>
      <c r="B551" s="250"/>
      <c r="C551" s="250"/>
      <c r="D551" s="250"/>
      <c r="E551" s="250"/>
      <c r="F551" s="250"/>
      <c r="G551" s="250"/>
      <c r="H551" s="250"/>
      <c r="I551" s="250"/>
      <c r="J551" s="250"/>
      <c r="K551" s="250"/>
      <c r="L551" s="250"/>
      <c r="M551" s="250"/>
      <c r="N551" s="250"/>
      <c r="O551" s="250"/>
      <c r="P551" s="250"/>
      <c r="Q551" s="250"/>
      <c r="R551" s="250"/>
      <c r="S551" s="250"/>
      <c r="T551" s="250"/>
      <c r="U551" s="250"/>
      <c r="V551" s="250"/>
      <c r="W551" s="250"/>
    </row>
    <row r="552" spans="1:23" ht="14.25" x14ac:dyDescent="0.2">
      <c r="A552" s="250"/>
      <c r="B552" s="250"/>
      <c r="C552" s="250"/>
      <c r="D552" s="250"/>
      <c r="E552" s="250"/>
      <c r="F552" s="250"/>
      <c r="G552" s="250"/>
      <c r="H552" s="250"/>
      <c r="I552" s="250"/>
      <c r="J552" s="250"/>
      <c r="K552" s="250"/>
      <c r="L552" s="250"/>
      <c r="M552" s="250"/>
      <c r="N552" s="250"/>
      <c r="O552" s="250"/>
      <c r="P552" s="250"/>
      <c r="Q552" s="250"/>
      <c r="R552" s="250"/>
      <c r="S552" s="250"/>
      <c r="T552" s="250"/>
      <c r="U552" s="250"/>
      <c r="V552" s="250"/>
      <c r="W552" s="250"/>
    </row>
    <row r="553" spans="1:23" ht="14.25" x14ac:dyDescent="0.2">
      <c r="A553" s="250"/>
      <c r="B553" s="250"/>
      <c r="C553" s="250"/>
      <c r="D553" s="250"/>
      <c r="E553" s="250"/>
      <c r="F553" s="250"/>
      <c r="G553" s="250"/>
      <c r="H553" s="250"/>
      <c r="I553" s="250"/>
      <c r="J553" s="250"/>
      <c r="K553" s="250"/>
      <c r="L553" s="250"/>
      <c r="M553" s="250"/>
      <c r="N553" s="250"/>
      <c r="O553" s="250"/>
      <c r="P553" s="250"/>
      <c r="Q553" s="250"/>
      <c r="R553" s="250"/>
      <c r="S553" s="250"/>
      <c r="T553" s="250"/>
      <c r="U553" s="250"/>
      <c r="V553" s="250"/>
      <c r="W553" s="250"/>
    </row>
    <row r="554" spans="1:23" ht="14.25" x14ac:dyDescent="0.2">
      <c r="A554" s="250"/>
      <c r="B554" s="250"/>
      <c r="C554" s="250"/>
      <c r="D554" s="250"/>
      <c r="E554" s="250"/>
      <c r="F554" s="250"/>
      <c r="G554" s="250"/>
      <c r="H554" s="250"/>
      <c r="I554" s="250"/>
      <c r="J554" s="250"/>
      <c r="K554" s="250"/>
      <c r="L554" s="250"/>
      <c r="M554" s="250"/>
      <c r="N554" s="250"/>
      <c r="O554" s="250"/>
      <c r="P554" s="250"/>
      <c r="Q554" s="250"/>
      <c r="R554" s="250"/>
      <c r="S554" s="250"/>
      <c r="T554" s="250"/>
      <c r="U554" s="250"/>
      <c r="V554" s="250"/>
      <c r="W554" s="250"/>
    </row>
    <row r="555" spans="1:23" ht="14.25" x14ac:dyDescent="0.2">
      <c r="A555" s="250"/>
      <c r="B555" s="250"/>
      <c r="C555" s="250"/>
      <c r="D555" s="250"/>
      <c r="E555" s="250"/>
      <c r="F555" s="250"/>
      <c r="G555" s="250"/>
      <c r="H555" s="250"/>
      <c r="I555" s="250"/>
      <c r="J555" s="250"/>
      <c r="K555" s="250"/>
      <c r="L555" s="250"/>
      <c r="M555" s="250"/>
      <c r="N555" s="250"/>
      <c r="O555" s="250"/>
      <c r="P555" s="250"/>
      <c r="Q555" s="250"/>
      <c r="R555" s="250"/>
      <c r="S555" s="250"/>
      <c r="T555" s="250"/>
      <c r="U555" s="250"/>
      <c r="V555" s="250"/>
      <c r="W555" s="250"/>
    </row>
    <row r="556" spans="1:23" ht="14.25" x14ac:dyDescent="0.2">
      <c r="A556" s="250"/>
      <c r="B556" s="250"/>
      <c r="C556" s="250"/>
      <c r="D556" s="250"/>
      <c r="E556" s="250"/>
      <c r="F556" s="250"/>
      <c r="G556" s="250"/>
      <c r="H556" s="250"/>
      <c r="I556" s="250"/>
      <c r="J556" s="250"/>
      <c r="K556" s="250"/>
      <c r="L556" s="250"/>
      <c r="M556" s="250"/>
      <c r="N556" s="250"/>
      <c r="O556" s="250"/>
      <c r="P556" s="250"/>
      <c r="Q556" s="250"/>
      <c r="R556" s="250"/>
      <c r="S556" s="250"/>
      <c r="T556" s="250"/>
      <c r="U556" s="250"/>
      <c r="V556" s="250"/>
      <c r="W556" s="250"/>
    </row>
    <row r="557" spans="1:23" ht="14.25" x14ac:dyDescent="0.2">
      <c r="A557" s="250"/>
      <c r="B557" s="250"/>
      <c r="C557" s="250"/>
      <c r="D557" s="250"/>
      <c r="E557" s="250"/>
      <c r="F557" s="250"/>
      <c r="G557" s="250"/>
      <c r="H557" s="250"/>
      <c r="I557" s="250"/>
      <c r="J557" s="250"/>
      <c r="K557" s="250"/>
      <c r="L557" s="250"/>
      <c r="M557" s="250"/>
      <c r="N557" s="250"/>
      <c r="O557" s="250"/>
      <c r="P557" s="250"/>
      <c r="Q557" s="250"/>
      <c r="R557" s="250"/>
      <c r="S557" s="250"/>
      <c r="T557" s="250"/>
      <c r="U557" s="250"/>
      <c r="V557" s="250"/>
      <c r="W557" s="250"/>
    </row>
    <row r="558" spans="1:23" ht="14.25" x14ac:dyDescent="0.2">
      <c r="A558" s="250"/>
      <c r="B558" s="250"/>
      <c r="C558" s="250"/>
      <c r="D558" s="250"/>
      <c r="E558" s="250"/>
      <c r="F558" s="250"/>
      <c r="G558" s="250"/>
      <c r="H558" s="250"/>
      <c r="I558" s="250"/>
      <c r="J558" s="250"/>
      <c r="K558" s="250"/>
      <c r="L558" s="250"/>
      <c r="M558" s="250"/>
      <c r="N558" s="250"/>
      <c r="O558" s="250"/>
      <c r="P558" s="250"/>
      <c r="Q558" s="250"/>
      <c r="R558" s="250"/>
      <c r="S558" s="250"/>
      <c r="T558" s="250"/>
      <c r="U558" s="250"/>
      <c r="V558" s="250"/>
      <c r="W558" s="250"/>
    </row>
    <row r="559" spans="1:23" ht="14.25" x14ac:dyDescent="0.2">
      <c r="A559" s="250"/>
      <c r="B559" s="250"/>
      <c r="C559" s="250"/>
      <c r="D559" s="250"/>
      <c r="E559" s="250"/>
      <c r="F559" s="250"/>
      <c r="G559" s="250"/>
      <c r="H559" s="250"/>
      <c r="I559" s="250"/>
      <c r="J559" s="250"/>
      <c r="K559" s="250"/>
      <c r="L559" s="250"/>
      <c r="M559" s="250"/>
      <c r="N559" s="250"/>
      <c r="O559" s="250"/>
      <c r="P559" s="250"/>
      <c r="Q559" s="250"/>
      <c r="R559" s="250"/>
      <c r="S559" s="250"/>
      <c r="T559" s="250"/>
      <c r="U559" s="250"/>
      <c r="V559" s="250"/>
      <c r="W559" s="250"/>
    </row>
    <row r="560" spans="1:23" ht="14.25" x14ac:dyDescent="0.2">
      <c r="A560" s="250"/>
      <c r="B560" s="250"/>
      <c r="C560" s="250"/>
      <c r="D560" s="250"/>
      <c r="E560" s="250"/>
      <c r="F560" s="250"/>
      <c r="G560" s="250"/>
      <c r="H560" s="250"/>
      <c r="I560" s="250"/>
      <c r="J560" s="250"/>
      <c r="K560" s="250"/>
      <c r="L560" s="250"/>
      <c r="M560" s="250"/>
      <c r="N560" s="250"/>
      <c r="O560" s="250"/>
      <c r="P560" s="250"/>
      <c r="Q560" s="250"/>
      <c r="R560" s="250"/>
      <c r="S560" s="250"/>
      <c r="T560" s="250"/>
      <c r="U560" s="250"/>
      <c r="V560" s="250"/>
      <c r="W560" s="250"/>
    </row>
    <row r="561" spans="1:23" ht="14.25" x14ac:dyDescent="0.2">
      <c r="A561" s="250"/>
      <c r="B561" s="250"/>
      <c r="C561" s="250"/>
      <c r="D561" s="250"/>
      <c r="E561" s="250"/>
      <c r="F561" s="250"/>
      <c r="G561" s="250"/>
      <c r="H561" s="250"/>
      <c r="I561" s="250"/>
      <c r="J561" s="250"/>
      <c r="K561" s="250"/>
      <c r="L561" s="250"/>
      <c r="M561" s="250"/>
      <c r="N561" s="250"/>
      <c r="O561" s="250"/>
      <c r="P561" s="250"/>
      <c r="Q561" s="250"/>
      <c r="R561" s="250"/>
      <c r="S561" s="250"/>
      <c r="T561" s="250"/>
      <c r="U561" s="250"/>
      <c r="V561" s="250"/>
      <c r="W561" s="250"/>
    </row>
    <row r="562" spans="1:23" ht="14.25" x14ac:dyDescent="0.2">
      <c r="A562" s="250"/>
      <c r="B562" s="250"/>
      <c r="C562" s="250"/>
      <c r="D562" s="250"/>
      <c r="E562" s="250"/>
      <c r="F562" s="250"/>
      <c r="G562" s="250"/>
      <c r="H562" s="250"/>
      <c r="I562" s="250"/>
      <c r="J562" s="250"/>
      <c r="K562" s="250"/>
      <c r="L562" s="250"/>
      <c r="M562" s="250"/>
      <c r="N562" s="250"/>
      <c r="O562" s="250"/>
      <c r="P562" s="250"/>
      <c r="Q562" s="250"/>
      <c r="R562" s="250"/>
      <c r="S562" s="250"/>
      <c r="T562" s="250"/>
      <c r="U562" s="250"/>
      <c r="V562" s="250"/>
      <c r="W562" s="250"/>
    </row>
    <row r="563" spans="1:23" ht="14.25" x14ac:dyDescent="0.2">
      <c r="A563" s="250"/>
      <c r="B563" s="250"/>
      <c r="C563" s="250"/>
      <c r="D563" s="250"/>
      <c r="E563" s="250"/>
      <c r="F563" s="250"/>
      <c r="G563" s="250"/>
      <c r="H563" s="250"/>
      <c r="I563" s="250"/>
      <c r="J563" s="250"/>
      <c r="K563" s="250"/>
      <c r="L563" s="250"/>
      <c r="M563" s="250"/>
      <c r="N563" s="250"/>
      <c r="O563" s="250"/>
      <c r="P563" s="250"/>
      <c r="Q563" s="250"/>
      <c r="R563" s="250"/>
      <c r="S563" s="250"/>
      <c r="T563" s="250"/>
      <c r="U563" s="250"/>
      <c r="V563" s="250"/>
      <c r="W563" s="250"/>
    </row>
    <row r="564" spans="1:23" ht="14.25" x14ac:dyDescent="0.2">
      <c r="A564" s="250"/>
      <c r="B564" s="250"/>
      <c r="C564" s="250"/>
      <c r="D564" s="250"/>
      <c r="E564" s="250"/>
      <c r="F564" s="250"/>
      <c r="G564" s="250"/>
      <c r="H564" s="250"/>
      <c r="I564" s="250"/>
      <c r="J564" s="250"/>
      <c r="K564" s="250"/>
      <c r="L564" s="250"/>
      <c r="M564" s="250"/>
      <c r="N564" s="250"/>
      <c r="O564" s="250"/>
      <c r="P564" s="250"/>
      <c r="Q564" s="250"/>
      <c r="R564" s="250"/>
      <c r="S564" s="250"/>
      <c r="T564" s="250"/>
      <c r="U564" s="250"/>
      <c r="V564" s="250"/>
      <c r="W564" s="250"/>
    </row>
    <row r="565" spans="1:23" ht="14.25" x14ac:dyDescent="0.2">
      <c r="A565" s="250"/>
      <c r="B565" s="250"/>
      <c r="C565" s="250"/>
      <c r="D565" s="250"/>
      <c r="E565" s="250"/>
      <c r="F565" s="250"/>
      <c r="G565" s="250"/>
      <c r="H565" s="250"/>
      <c r="I565" s="250"/>
      <c r="J565" s="250"/>
      <c r="K565" s="250"/>
      <c r="L565" s="250"/>
      <c r="M565" s="250"/>
      <c r="N565" s="250"/>
      <c r="O565" s="250"/>
      <c r="P565" s="250"/>
      <c r="Q565" s="250"/>
      <c r="R565" s="250"/>
      <c r="S565" s="250"/>
      <c r="T565" s="250"/>
      <c r="U565" s="250"/>
      <c r="V565" s="250"/>
      <c r="W565" s="250"/>
    </row>
    <row r="566" spans="1:23" ht="14.25" x14ac:dyDescent="0.2">
      <c r="A566" s="250"/>
      <c r="B566" s="250"/>
      <c r="C566" s="250"/>
      <c r="D566" s="250"/>
      <c r="E566" s="250"/>
      <c r="F566" s="250"/>
      <c r="G566" s="250"/>
      <c r="H566" s="250"/>
      <c r="I566" s="250"/>
      <c r="J566" s="250"/>
      <c r="K566" s="250"/>
      <c r="L566" s="250"/>
      <c r="M566" s="250"/>
      <c r="N566" s="250"/>
      <c r="O566" s="250"/>
      <c r="P566" s="250"/>
      <c r="Q566" s="250"/>
      <c r="R566" s="250"/>
      <c r="S566" s="250"/>
      <c r="T566" s="250"/>
      <c r="U566" s="250"/>
      <c r="V566" s="250"/>
      <c r="W566" s="250"/>
    </row>
    <row r="567" spans="1:23" ht="14.25" x14ac:dyDescent="0.2">
      <c r="A567" s="250"/>
      <c r="B567" s="250"/>
      <c r="C567" s="250"/>
      <c r="D567" s="250"/>
      <c r="E567" s="250"/>
      <c r="F567" s="250"/>
      <c r="G567" s="250"/>
      <c r="H567" s="250"/>
      <c r="I567" s="250"/>
      <c r="J567" s="250"/>
      <c r="K567" s="250"/>
      <c r="L567" s="250"/>
      <c r="M567" s="250"/>
      <c r="N567" s="250"/>
      <c r="O567" s="250"/>
      <c r="P567" s="250"/>
      <c r="Q567" s="250"/>
      <c r="R567" s="250"/>
      <c r="S567" s="250"/>
      <c r="T567" s="250"/>
      <c r="U567" s="250"/>
      <c r="V567" s="250"/>
      <c r="W567" s="250"/>
    </row>
    <row r="568" spans="1:23" ht="14.25" x14ac:dyDescent="0.2">
      <c r="A568" s="250"/>
      <c r="B568" s="250"/>
      <c r="C568" s="250"/>
      <c r="D568" s="250"/>
      <c r="E568" s="250"/>
      <c r="F568" s="250"/>
      <c r="G568" s="250"/>
      <c r="H568" s="250"/>
      <c r="I568" s="250"/>
      <c r="J568" s="250"/>
      <c r="K568" s="250"/>
      <c r="L568" s="250"/>
      <c r="M568" s="250"/>
      <c r="N568" s="250"/>
      <c r="O568" s="250"/>
      <c r="P568" s="250"/>
      <c r="Q568" s="250"/>
      <c r="R568" s="250"/>
      <c r="S568" s="250"/>
      <c r="T568" s="250"/>
      <c r="U568" s="250"/>
      <c r="V568" s="250"/>
      <c r="W568" s="250"/>
    </row>
    <row r="569" spans="1:23" ht="14.25" x14ac:dyDescent="0.2">
      <c r="A569" s="250"/>
      <c r="B569" s="250"/>
      <c r="C569" s="250"/>
      <c r="D569" s="250"/>
      <c r="E569" s="250"/>
      <c r="F569" s="250"/>
      <c r="G569" s="250"/>
      <c r="H569" s="250"/>
      <c r="I569" s="250"/>
      <c r="J569" s="250"/>
      <c r="K569" s="250"/>
      <c r="L569" s="250"/>
      <c r="M569" s="250"/>
      <c r="N569" s="250"/>
      <c r="O569" s="250"/>
      <c r="P569" s="250"/>
      <c r="Q569" s="250"/>
      <c r="R569" s="250"/>
      <c r="S569" s="250"/>
      <c r="T569" s="250"/>
      <c r="U569" s="250"/>
      <c r="V569" s="250"/>
      <c r="W569" s="250"/>
    </row>
    <row r="570" spans="1:23" ht="14.25" x14ac:dyDescent="0.2">
      <c r="A570" s="250"/>
      <c r="B570" s="250"/>
      <c r="C570" s="250"/>
      <c r="D570" s="250"/>
      <c r="E570" s="250"/>
      <c r="F570" s="250"/>
      <c r="G570" s="250"/>
      <c r="H570" s="250"/>
      <c r="I570" s="250"/>
      <c r="J570" s="250"/>
      <c r="K570" s="250"/>
      <c r="L570" s="250"/>
      <c r="M570" s="250"/>
      <c r="N570" s="250"/>
      <c r="O570" s="250"/>
      <c r="P570" s="250"/>
      <c r="Q570" s="250"/>
      <c r="R570" s="250"/>
      <c r="S570" s="250"/>
      <c r="T570" s="250"/>
      <c r="U570" s="250"/>
      <c r="V570" s="250"/>
      <c r="W570" s="250"/>
    </row>
    <row r="571" spans="1:23" ht="14.25" x14ac:dyDescent="0.2">
      <c r="A571" s="250"/>
      <c r="B571" s="250"/>
      <c r="C571" s="250"/>
      <c r="D571" s="250"/>
      <c r="E571" s="250"/>
      <c r="F571" s="250"/>
      <c r="G571" s="250"/>
      <c r="H571" s="250"/>
      <c r="I571" s="250"/>
      <c r="J571" s="250"/>
      <c r="K571" s="250"/>
      <c r="L571" s="250"/>
      <c r="M571" s="250"/>
      <c r="N571" s="250"/>
      <c r="O571" s="250"/>
      <c r="P571" s="250"/>
      <c r="Q571" s="250"/>
      <c r="R571" s="250"/>
      <c r="S571" s="250"/>
      <c r="T571" s="250"/>
      <c r="U571" s="250"/>
      <c r="V571" s="250"/>
      <c r="W571" s="250"/>
    </row>
    <row r="572" spans="1:23" ht="14.25" x14ac:dyDescent="0.2">
      <c r="A572" s="250"/>
      <c r="B572" s="250"/>
      <c r="C572" s="250"/>
      <c r="D572" s="250"/>
      <c r="E572" s="250"/>
      <c r="F572" s="250"/>
      <c r="G572" s="250"/>
      <c r="H572" s="250"/>
      <c r="I572" s="250"/>
      <c r="J572" s="250"/>
      <c r="K572" s="250"/>
      <c r="L572" s="250"/>
      <c r="M572" s="250"/>
      <c r="N572" s="250"/>
      <c r="O572" s="250"/>
      <c r="P572" s="250"/>
      <c r="Q572" s="250"/>
      <c r="R572" s="250"/>
      <c r="S572" s="250"/>
      <c r="T572" s="250"/>
      <c r="U572" s="250"/>
      <c r="V572" s="250"/>
      <c r="W572" s="250"/>
    </row>
    <row r="573" spans="1:23" ht="14.25" x14ac:dyDescent="0.2">
      <c r="A573" s="250"/>
      <c r="B573" s="250"/>
      <c r="C573" s="250"/>
      <c r="D573" s="250"/>
      <c r="E573" s="250"/>
      <c r="F573" s="250"/>
      <c r="G573" s="250"/>
      <c r="H573" s="250"/>
      <c r="I573" s="250"/>
      <c r="J573" s="250"/>
      <c r="K573" s="250"/>
      <c r="L573" s="250"/>
      <c r="M573" s="250"/>
      <c r="N573" s="250"/>
      <c r="O573" s="250"/>
      <c r="P573" s="250"/>
      <c r="Q573" s="250"/>
      <c r="R573" s="250"/>
      <c r="S573" s="250"/>
      <c r="T573" s="250"/>
      <c r="U573" s="250"/>
      <c r="V573" s="250"/>
      <c r="W573" s="250"/>
    </row>
    <row r="574" spans="1:23" ht="14.25" x14ac:dyDescent="0.2">
      <c r="A574" s="250"/>
      <c r="B574" s="250"/>
      <c r="C574" s="250"/>
      <c r="D574" s="250"/>
      <c r="E574" s="250"/>
      <c r="F574" s="250"/>
      <c r="G574" s="250"/>
      <c r="H574" s="250"/>
      <c r="I574" s="250"/>
      <c r="J574" s="250"/>
      <c r="K574" s="250"/>
      <c r="L574" s="250"/>
      <c r="M574" s="250"/>
      <c r="N574" s="250"/>
      <c r="O574" s="250"/>
      <c r="P574" s="250"/>
      <c r="Q574" s="250"/>
      <c r="R574" s="250"/>
      <c r="S574" s="250"/>
      <c r="T574" s="250"/>
      <c r="U574" s="250"/>
      <c r="V574" s="250"/>
      <c r="W574" s="250"/>
    </row>
    <row r="575" spans="1:23" ht="14.25" x14ac:dyDescent="0.2">
      <c r="A575" s="250"/>
      <c r="B575" s="250"/>
      <c r="C575" s="250"/>
      <c r="D575" s="250"/>
      <c r="E575" s="250"/>
      <c r="F575" s="250"/>
      <c r="G575" s="250"/>
      <c r="H575" s="250"/>
      <c r="I575" s="250"/>
      <c r="J575" s="250"/>
      <c r="K575" s="250"/>
      <c r="L575" s="250"/>
      <c r="M575" s="250"/>
      <c r="N575" s="250"/>
      <c r="O575" s="250"/>
      <c r="P575" s="250"/>
      <c r="Q575" s="250"/>
      <c r="R575" s="250"/>
      <c r="S575" s="250"/>
      <c r="T575" s="250"/>
      <c r="U575" s="250"/>
      <c r="V575" s="250"/>
      <c r="W575" s="250"/>
    </row>
    <row r="576" spans="1:23" ht="14.25" x14ac:dyDescent="0.2">
      <c r="A576" s="250"/>
      <c r="B576" s="250"/>
      <c r="C576" s="250"/>
      <c r="D576" s="250"/>
      <c r="E576" s="250"/>
      <c r="F576" s="250"/>
      <c r="G576" s="250"/>
      <c r="H576" s="250"/>
      <c r="I576" s="250"/>
      <c r="J576" s="250"/>
      <c r="K576" s="250"/>
      <c r="L576" s="250"/>
      <c r="M576" s="250"/>
      <c r="N576" s="250"/>
      <c r="O576" s="250"/>
      <c r="P576" s="250"/>
      <c r="Q576" s="250"/>
      <c r="R576" s="250"/>
      <c r="S576" s="250"/>
      <c r="T576" s="250"/>
      <c r="U576" s="250"/>
      <c r="V576" s="250"/>
      <c r="W576" s="250"/>
    </row>
    <row r="577" spans="1:23" ht="14.25" x14ac:dyDescent="0.2">
      <c r="A577" s="250"/>
      <c r="B577" s="250"/>
      <c r="C577" s="250"/>
      <c r="D577" s="250"/>
      <c r="E577" s="250"/>
      <c r="F577" s="250"/>
      <c r="G577" s="250"/>
      <c r="H577" s="250"/>
      <c r="I577" s="250"/>
      <c r="J577" s="250"/>
      <c r="K577" s="250"/>
      <c r="L577" s="250"/>
      <c r="M577" s="250"/>
      <c r="N577" s="250"/>
      <c r="O577" s="250"/>
      <c r="P577" s="250"/>
      <c r="Q577" s="250"/>
      <c r="R577" s="250"/>
      <c r="S577" s="250"/>
      <c r="T577" s="250"/>
      <c r="U577" s="250"/>
      <c r="V577" s="250"/>
      <c r="W577" s="250"/>
    </row>
    <row r="578" spans="1:23" ht="14.25" x14ac:dyDescent="0.2">
      <c r="A578" s="250"/>
      <c r="B578" s="250"/>
      <c r="C578" s="250"/>
      <c r="D578" s="250"/>
      <c r="E578" s="250"/>
      <c r="F578" s="250"/>
      <c r="G578" s="250"/>
      <c r="H578" s="250"/>
      <c r="I578" s="250"/>
      <c r="J578" s="250"/>
      <c r="K578" s="250"/>
      <c r="L578" s="250"/>
      <c r="M578" s="250"/>
      <c r="N578" s="250"/>
      <c r="O578" s="250"/>
      <c r="P578" s="250"/>
      <c r="Q578" s="250"/>
      <c r="R578" s="250"/>
      <c r="S578" s="250"/>
      <c r="T578" s="250"/>
      <c r="U578" s="250"/>
      <c r="V578" s="250"/>
      <c r="W578" s="250"/>
    </row>
    <row r="579" spans="1:23" ht="14.25" x14ac:dyDescent="0.2">
      <c r="A579" s="250"/>
      <c r="B579" s="250"/>
      <c r="C579" s="250"/>
      <c r="D579" s="250"/>
      <c r="E579" s="250"/>
      <c r="F579" s="250"/>
      <c r="G579" s="250"/>
      <c r="H579" s="250"/>
      <c r="I579" s="250"/>
      <c r="J579" s="250"/>
      <c r="K579" s="250"/>
      <c r="L579" s="250"/>
      <c r="M579" s="250"/>
      <c r="N579" s="250"/>
      <c r="O579" s="250"/>
      <c r="P579" s="250"/>
      <c r="Q579" s="250"/>
      <c r="R579" s="250"/>
      <c r="S579" s="250"/>
      <c r="T579" s="250"/>
      <c r="U579" s="250"/>
      <c r="V579" s="250"/>
      <c r="W579" s="250"/>
    </row>
    <row r="580" spans="1:23" ht="14.25" x14ac:dyDescent="0.2">
      <c r="A580" s="250"/>
      <c r="B580" s="250"/>
      <c r="C580" s="250"/>
      <c r="D580" s="250"/>
      <c r="E580" s="250"/>
      <c r="F580" s="250"/>
      <c r="G580" s="250"/>
      <c r="H580" s="250"/>
      <c r="I580" s="250"/>
      <c r="J580" s="250"/>
      <c r="K580" s="250"/>
      <c r="L580" s="250"/>
      <c r="M580" s="250"/>
      <c r="N580" s="250"/>
      <c r="O580" s="250"/>
      <c r="P580" s="250"/>
      <c r="Q580" s="250"/>
      <c r="R580" s="250"/>
      <c r="S580" s="250"/>
      <c r="T580" s="250"/>
      <c r="U580" s="250"/>
      <c r="V580" s="250"/>
      <c r="W580" s="250"/>
    </row>
    <row r="581" spans="1:23" ht="14.25" x14ac:dyDescent="0.2">
      <c r="A581" s="250"/>
      <c r="B581" s="250"/>
      <c r="C581" s="250"/>
      <c r="D581" s="250"/>
      <c r="E581" s="250"/>
      <c r="F581" s="250"/>
      <c r="G581" s="250"/>
      <c r="H581" s="250"/>
      <c r="I581" s="250"/>
      <c r="J581" s="250"/>
      <c r="K581" s="250"/>
      <c r="L581" s="250"/>
      <c r="M581" s="250"/>
      <c r="N581" s="250"/>
      <c r="O581" s="250"/>
      <c r="P581" s="250"/>
      <c r="Q581" s="250"/>
      <c r="R581" s="250"/>
      <c r="S581" s="250"/>
      <c r="T581" s="250"/>
      <c r="U581" s="250"/>
      <c r="V581" s="250"/>
      <c r="W581" s="250"/>
    </row>
    <row r="582" spans="1:23" ht="14.25" x14ac:dyDescent="0.2">
      <c r="A582" s="250"/>
      <c r="B582" s="250"/>
      <c r="C582" s="250"/>
      <c r="D582" s="250"/>
      <c r="E582" s="250"/>
      <c r="F582" s="250"/>
      <c r="G582" s="250"/>
      <c r="H582" s="250"/>
      <c r="I582" s="250"/>
      <c r="J582" s="250"/>
      <c r="K582" s="250"/>
      <c r="L582" s="250"/>
      <c r="M582" s="250"/>
      <c r="N582" s="250"/>
      <c r="O582" s="250"/>
      <c r="P582" s="250"/>
      <c r="Q582" s="250"/>
      <c r="R582" s="250"/>
      <c r="S582" s="250"/>
      <c r="T582" s="250"/>
      <c r="U582" s="250"/>
      <c r="V582" s="250"/>
      <c r="W582" s="250"/>
    </row>
    <row r="583" spans="1:23" ht="14.25" x14ac:dyDescent="0.2">
      <c r="A583" s="250"/>
      <c r="B583" s="250"/>
      <c r="C583" s="250"/>
      <c r="D583" s="250"/>
      <c r="E583" s="250"/>
      <c r="F583" s="250"/>
      <c r="G583" s="250"/>
      <c r="H583" s="250"/>
      <c r="I583" s="250"/>
      <c r="J583" s="250"/>
      <c r="K583" s="250"/>
      <c r="L583" s="250"/>
      <c r="M583" s="250"/>
      <c r="N583" s="250"/>
      <c r="O583" s="250"/>
      <c r="P583" s="250"/>
      <c r="Q583" s="250"/>
      <c r="R583" s="250"/>
      <c r="S583" s="250"/>
      <c r="T583" s="250"/>
      <c r="U583" s="250"/>
      <c r="V583" s="250"/>
      <c r="W583" s="250"/>
    </row>
    <row r="584" spans="1:23" ht="14.25" x14ac:dyDescent="0.2">
      <c r="A584" s="250"/>
      <c r="B584" s="250"/>
      <c r="C584" s="250"/>
      <c r="D584" s="250"/>
      <c r="E584" s="250"/>
      <c r="F584" s="250"/>
      <c r="G584" s="250"/>
      <c r="H584" s="250"/>
      <c r="I584" s="250"/>
      <c r="J584" s="250"/>
      <c r="K584" s="250"/>
      <c r="L584" s="250"/>
      <c r="M584" s="250"/>
      <c r="N584" s="250"/>
      <c r="O584" s="250"/>
      <c r="P584" s="250"/>
      <c r="Q584" s="250"/>
      <c r="R584" s="250"/>
      <c r="S584" s="250"/>
      <c r="T584" s="250"/>
      <c r="U584" s="250"/>
      <c r="V584" s="250"/>
      <c r="W584" s="250"/>
    </row>
    <row r="585" spans="1:23" ht="14.25" x14ac:dyDescent="0.2">
      <c r="A585" s="250"/>
      <c r="B585" s="250"/>
      <c r="C585" s="250"/>
      <c r="D585" s="250"/>
      <c r="E585" s="250"/>
      <c r="F585" s="250"/>
      <c r="G585" s="250"/>
      <c r="H585" s="250"/>
      <c r="I585" s="250"/>
      <c r="J585" s="250"/>
      <c r="K585" s="250"/>
      <c r="L585" s="250"/>
      <c r="M585" s="250"/>
      <c r="N585" s="250"/>
      <c r="O585" s="250"/>
      <c r="P585" s="250"/>
      <c r="Q585" s="250"/>
      <c r="R585" s="250"/>
      <c r="S585" s="250"/>
      <c r="T585" s="250"/>
      <c r="U585" s="250"/>
      <c r="V585" s="250"/>
      <c r="W585" s="250"/>
    </row>
    <row r="586" spans="1:23" ht="14.25" x14ac:dyDescent="0.2">
      <c r="A586" s="250"/>
      <c r="B586" s="250"/>
      <c r="C586" s="250"/>
      <c r="D586" s="250"/>
      <c r="E586" s="250"/>
      <c r="F586" s="250"/>
      <c r="G586" s="250"/>
      <c r="H586" s="250"/>
      <c r="I586" s="250"/>
      <c r="J586" s="250"/>
      <c r="K586" s="250"/>
      <c r="L586" s="250"/>
      <c r="M586" s="250"/>
      <c r="N586" s="250"/>
      <c r="O586" s="250"/>
      <c r="P586" s="250"/>
      <c r="Q586" s="250"/>
      <c r="R586" s="250"/>
      <c r="S586" s="250"/>
      <c r="T586" s="250"/>
      <c r="U586" s="250"/>
      <c r="V586" s="250"/>
      <c r="W586" s="250"/>
    </row>
    <row r="587" spans="1:23" ht="14.25" x14ac:dyDescent="0.2">
      <c r="A587" s="250"/>
      <c r="B587" s="250"/>
      <c r="C587" s="250"/>
      <c r="D587" s="250"/>
      <c r="E587" s="250"/>
      <c r="F587" s="250"/>
      <c r="G587" s="250"/>
      <c r="H587" s="250"/>
      <c r="I587" s="250"/>
      <c r="J587" s="250"/>
      <c r="K587" s="250"/>
      <c r="L587" s="250"/>
      <c r="M587" s="250"/>
      <c r="N587" s="250"/>
      <c r="O587" s="250"/>
      <c r="P587" s="250"/>
      <c r="Q587" s="250"/>
      <c r="R587" s="250"/>
      <c r="S587" s="250"/>
      <c r="T587" s="250"/>
      <c r="U587" s="250"/>
      <c r="V587" s="250"/>
      <c r="W587" s="250"/>
    </row>
    <row r="588" spans="1:23" ht="14.25" x14ac:dyDescent="0.2">
      <c r="A588" s="250"/>
      <c r="B588" s="250"/>
      <c r="C588" s="250"/>
      <c r="D588" s="250"/>
      <c r="E588" s="250"/>
      <c r="F588" s="250"/>
      <c r="G588" s="250"/>
      <c r="H588" s="250"/>
      <c r="I588" s="250"/>
      <c r="J588" s="250"/>
      <c r="K588" s="250"/>
      <c r="L588" s="250"/>
      <c r="M588" s="250"/>
      <c r="N588" s="250"/>
      <c r="O588" s="250"/>
      <c r="P588" s="250"/>
      <c r="Q588" s="250"/>
      <c r="R588" s="250"/>
      <c r="S588" s="250"/>
      <c r="T588" s="250"/>
      <c r="U588" s="250"/>
      <c r="V588" s="250"/>
      <c r="W588" s="250"/>
    </row>
    <row r="589" spans="1:23" ht="14.25" x14ac:dyDescent="0.2">
      <c r="A589" s="250"/>
      <c r="B589" s="250"/>
      <c r="C589" s="250"/>
      <c r="D589" s="250"/>
      <c r="E589" s="250"/>
      <c r="F589" s="250"/>
      <c r="G589" s="250"/>
      <c r="H589" s="250"/>
      <c r="I589" s="250"/>
      <c r="J589" s="250"/>
      <c r="K589" s="250"/>
      <c r="L589" s="250"/>
      <c r="M589" s="250"/>
      <c r="N589" s="250"/>
      <c r="O589" s="250"/>
      <c r="P589" s="250"/>
      <c r="Q589" s="250"/>
      <c r="R589" s="250"/>
      <c r="S589" s="250"/>
      <c r="T589" s="250"/>
      <c r="U589" s="250"/>
      <c r="V589" s="250"/>
      <c r="W589" s="250"/>
    </row>
    <row r="590" spans="1:23" ht="14.25" x14ac:dyDescent="0.2">
      <c r="A590" s="250"/>
      <c r="B590" s="250"/>
      <c r="C590" s="250"/>
      <c r="D590" s="250"/>
      <c r="E590" s="250"/>
      <c r="F590" s="250"/>
      <c r="G590" s="250"/>
      <c r="H590" s="250"/>
      <c r="I590" s="250"/>
      <c r="J590" s="250"/>
      <c r="K590" s="250"/>
      <c r="L590" s="250"/>
      <c r="M590" s="250"/>
      <c r="N590" s="250"/>
      <c r="O590" s="250"/>
      <c r="P590" s="250"/>
      <c r="Q590" s="250"/>
      <c r="R590" s="250"/>
      <c r="S590" s="250"/>
      <c r="T590" s="250"/>
      <c r="U590" s="250"/>
      <c r="V590" s="250"/>
      <c r="W590" s="250"/>
    </row>
    <row r="591" spans="1:23" ht="14.25" x14ac:dyDescent="0.2">
      <c r="A591" s="250"/>
      <c r="B591" s="250"/>
      <c r="C591" s="250"/>
      <c r="D591" s="250"/>
      <c r="E591" s="250"/>
      <c r="F591" s="250"/>
      <c r="G591" s="250"/>
      <c r="H591" s="250"/>
      <c r="I591" s="250"/>
      <c r="J591" s="250"/>
      <c r="K591" s="250"/>
      <c r="L591" s="250"/>
      <c r="M591" s="250"/>
      <c r="N591" s="250"/>
      <c r="O591" s="250"/>
      <c r="P591" s="250"/>
      <c r="Q591" s="250"/>
      <c r="R591" s="250"/>
      <c r="S591" s="250"/>
      <c r="T591" s="250"/>
      <c r="U591" s="250"/>
      <c r="V591" s="250"/>
      <c r="W591" s="250"/>
    </row>
    <row r="592" spans="1:23" ht="14.25" x14ac:dyDescent="0.2">
      <c r="A592" s="250"/>
      <c r="B592" s="250"/>
      <c r="C592" s="250"/>
      <c r="D592" s="250"/>
      <c r="E592" s="250"/>
      <c r="F592" s="250"/>
      <c r="G592" s="250"/>
      <c r="H592" s="250"/>
      <c r="I592" s="250"/>
      <c r="J592" s="250"/>
      <c r="K592" s="250"/>
      <c r="L592" s="250"/>
      <c r="M592" s="250"/>
      <c r="N592" s="250"/>
      <c r="O592" s="250"/>
      <c r="P592" s="250"/>
      <c r="Q592" s="250"/>
      <c r="R592" s="250"/>
      <c r="S592" s="250"/>
      <c r="T592" s="250"/>
      <c r="U592" s="250"/>
      <c r="V592" s="250"/>
      <c r="W592" s="250"/>
    </row>
    <row r="593" spans="1:23" ht="14.25" x14ac:dyDescent="0.2">
      <c r="A593" s="250"/>
      <c r="B593" s="250"/>
      <c r="C593" s="250"/>
      <c r="D593" s="250"/>
      <c r="E593" s="250"/>
      <c r="F593" s="250"/>
      <c r="G593" s="250"/>
      <c r="H593" s="250"/>
      <c r="I593" s="250"/>
      <c r="J593" s="250"/>
      <c r="K593" s="250"/>
      <c r="L593" s="250"/>
      <c r="M593" s="250"/>
      <c r="N593" s="250"/>
      <c r="O593" s="250"/>
      <c r="P593" s="250"/>
      <c r="Q593" s="250"/>
      <c r="R593" s="250"/>
      <c r="S593" s="250"/>
      <c r="T593" s="250"/>
      <c r="U593" s="250"/>
      <c r="V593" s="250"/>
      <c r="W593" s="250"/>
    </row>
    <row r="594" spans="1:23" ht="14.25" x14ac:dyDescent="0.2">
      <c r="A594" s="250"/>
      <c r="B594" s="250"/>
      <c r="C594" s="250"/>
      <c r="D594" s="250"/>
      <c r="E594" s="250"/>
      <c r="F594" s="250"/>
      <c r="G594" s="250"/>
      <c r="H594" s="250"/>
      <c r="I594" s="250"/>
      <c r="J594" s="250"/>
      <c r="K594" s="250"/>
      <c r="L594" s="250"/>
      <c r="M594" s="250"/>
      <c r="N594" s="250"/>
      <c r="O594" s="250"/>
      <c r="P594" s="250"/>
      <c r="Q594" s="250"/>
      <c r="R594" s="250"/>
      <c r="S594" s="250"/>
      <c r="T594" s="250"/>
      <c r="U594" s="250"/>
      <c r="V594" s="250"/>
      <c r="W594" s="250"/>
    </row>
    <row r="595" spans="1:23" ht="14.25" x14ac:dyDescent="0.2">
      <c r="A595" s="250"/>
      <c r="B595" s="250"/>
      <c r="C595" s="250"/>
      <c r="D595" s="250"/>
      <c r="E595" s="250"/>
      <c r="F595" s="250"/>
      <c r="G595" s="250"/>
      <c r="H595" s="250"/>
      <c r="I595" s="250"/>
      <c r="J595" s="250"/>
      <c r="K595" s="250"/>
      <c r="L595" s="250"/>
      <c r="M595" s="250"/>
      <c r="N595" s="250"/>
      <c r="O595" s="250"/>
      <c r="P595" s="250"/>
      <c r="Q595" s="250"/>
      <c r="R595" s="250"/>
      <c r="S595" s="250"/>
      <c r="T595" s="250"/>
      <c r="U595" s="250"/>
      <c r="V595" s="250"/>
      <c r="W595" s="250"/>
    </row>
    <row r="596" spans="1:23" ht="14.25" x14ac:dyDescent="0.2">
      <c r="A596" s="250"/>
      <c r="B596" s="250"/>
      <c r="C596" s="250"/>
      <c r="D596" s="250"/>
      <c r="E596" s="250"/>
      <c r="F596" s="250"/>
      <c r="G596" s="250"/>
      <c r="H596" s="250"/>
      <c r="I596" s="250"/>
      <c r="J596" s="250"/>
      <c r="K596" s="250"/>
      <c r="L596" s="250"/>
      <c r="M596" s="250"/>
      <c r="N596" s="250"/>
      <c r="O596" s="250"/>
      <c r="P596" s="250"/>
      <c r="Q596" s="250"/>
      <c r="R596" s="250"/>
      <c r="S596" s="250"/>
      <c r="T596" s="250"/>
      <c r="U596" s="250"/>
      <c r="V596" s="250"/>
      <c r="W596" s="250"/>
    </row>
    <row r="597" spans="1:23" ht="14.25" x14ac:dyDescent="0.2">
      <c r="A597" s="250"/>
      <c r="B597" s="250"/>
      <c r="C597" s="250"/>
      <c r="D597" s="250"/>
      <c r="E597" s="250"/>
      <c r="F597" s="250"/>
      <c r="G597" s="250"/>
      <c r="H597" s="250"/>
      <c r="I597" s="250"/>
      <c r="J597" s="250"/>
      <c r="K597" s="250"/>
      <c r="L597" s="250"/>
      <c r="M597" s="250"/>
      <c r="N597" s="250"/>
      <c r="O597" s="250"/>
      <c r="P597" s="250"/>
      <c r="Q597" s="250"/>
      <c r="R597" s="250"/>
      <c r="S597" s="250"/>
      <c r="T597" s="250"/>
      <c r="U597" s="250"/>
      <c r="V597" s="250"/>
      <c r="W597" s="250"/>
    </row>
    <row r="598" spans="1:23" ht="14.25" x14ac:dyDescent="0.2">
      <c r="A598" s="250"/>
      <c r="B598" s="250"/>
      <c r="C598" s="250"/>
      <c r="D598" s="250"/>
      <c r="E598" s="250"/>
      <c r="F598" s="250"/>
      <c r="G598" s="250"/>
      <c r="H598" s="250"/>
      <c r="I598" s="250"/>
      <c r="J598" s="250"/>
      <c r="K598" s="250"/>
      <c r="L598" s="250"/>
      <c r="M598" s="250"/>
      <c r="N598" s="250"/>
      <c r="O598" s="250"/>
      <c r="P598" s="250"/>
      <c r="Q598" s="250"/>
      <c r="R598" s="250"/>
      <c r="S598" s="250"/>
      <c r="T598" s="250"/>
      <c r="U598" s="250"/>
      <c r="V598" s="250"/>
      <c r="W598" s="250"/>
    </row>
    <row r="599" spans="1:23" ht="14.25" x14ac:dyDescent="0.2">
      <c r="A599" s="250"/>
      <c r="B599" s="250"/>
      <c r="C599" s="250"/>
      <c r="D599" s="250"/>
      <c r="E599" s="250"/>
      <c r="F599" s="250"/>
      <c r="G599" s="250"/>
      <c r="H599" s="250"/>
      <c r="I599" s="250"/>
      <c r="J599" s="250"/>
      <c r="K599" s="250"/>
      <c r="L599" s="250"/>
      <c r="M599" s="250"/>
      <c r="N599" s="250"/>
      <c r="O599" s="250"/>
      <c r="P599" s="250"/>
      <c r="Q599" s="250"/>
      <c r="R599" s="250"/>
      <c r="S599" s="250"/>
      <c r="T599" s="250"/>
      <c r="U599" s="250"/>
      <c r="V599" s="250"/>
      <c r="W599" s="250"/>
    </row>
    <row r="600" spans="1:23" ht="14.25" x14ac:dyDescent="0.2">
      <c r="A600" s="250"/>
      <c r="B600" s="250"/>
      <c r="C600" s="250"/>
      <c r="D600" s="250"/>
      <c r="E600" s="250"/>
      <c r="F600" s="250"/>
      <c r="G600" s="250"/>
      <c r="H600" s="250"/>
      <c r="I600" s="250"/>
      <c r="J600" s="250"/>
      <c r="K600" s="250"/>
      <c r="L600" s="250"/>
      <c r="M600" s="250"/>
      <c r="N600" s="250"/>
      <c r="O600" s="250"/>
      <c r="P600" s="250"/>
      <c r="Q600" s="250"/>
      <c r="R600" s="250"/>
      <c r="S600" s="250"/>
      <c r="T600" s="250"/>
      <c r="U600" s="250"/>
      <c r="V600" s="250"/>
      <c r="W600" s="250"/>
    </row>
    <row r="601" spans="1:23" ht="14.25" x14ac:dyDescent="0.2">
      <c r="A601" s="250"/>
      <c r="B601" s="250"/>
      <c r="C601" s="250"/>
      <c r="D601" s="250"/>
      <c r="E601" s="250"/>
      <c r="F601" s="250"/>
      <c r="G601" s="250"/>
      <c r="H601" s="250"/>
      <c r="I601" s="250"/>
      <c r="J601" s="250"/>
      <c r="K601" s="250"/>
      <c r="L601" s="250"/>
      <c r="M601" s="250"/>
      <c r="N601" s="250"/>
      <c r="O601" s="250"/>
      <c r="P601" s="250"/>
      <c r="Q601" s="250"/>
      <c r="R601" s="250"/>
      <c r="S601" s="250"/>
      <c r="T601" s="250"/>
      <c r="U601" s="250"/>
      <c r="V601" s="250"/>
      <c r="W601" s="250"/>
    </row>
    <row r="602" spans="1:23" ht="14.25" x14ac:dyDescent="0.2">
      <c r="A602" s="250"/>
      <c r="B602" s="250"/>
      <c r="C602" s="250"/>
      <c r="D602" s="250"/>
      <c r="E602" s="250"/>
      <c r="F602" s="250"/>
      <c r="G602" s="250"/>
      <c r="H602" s="250"/>
      <c r="I602" s="250"/>
      <c r="J602" s="250"/>
      <c r="K602" s="250"/>
      <c r="L602" s="250"/>
      <c r="M602" s="250"/>
      <c r="N602" s="250"/>
      <c r="O602" s="250"/>
      <c r="P602" s="250"/>
      <c r="Q602" s="250"/>
      <c r="R602" s="250"/>
      <c r="S602" s="250"/>
      <c r="T602" s="250"/>
      <c r="U602" s="250"/>
      <c r="V602" s="250"/>
      <c r="W602" s="250"/>
    </row>
    <row r="603" spans="1:23" ht="14.25" x14ac:dyDescent="0.2">
      <c r="A603" s="250"/>
      <c r="B603" s="250"/>
      <c r="C603" s="250"/>
      <c r="D603" s="250"/>
      <c r="E603" s="250"/>
      <c r="F603" s="250"/>
      <c r="G603" s="250"/>
      <c r="H603" s="250"/>
      <c r="I603" s="250"/>
      <c r="J603" s="250"/>
      <c r="K603" s="250"/>
      <c r="L603" s="250"/>
      <c r="M603" s="250"/>
      <c r="N603" s="250"/>
      <c r="O603" s="250"/>
      <c r="P603" s="250"/>
      <c r="Q603" s="250"/>
      <c r="R603" s="250"/>
      <c r="S603" s="250"/>
      <c r="T603" s="250"/>
      <c r="U603" s="250"/>
      <c r="V603" s="250"/>
      <c r="W603" s="250"/>
    </row>
    <row r="604" spans="1:23" ht="14.25" x14ac:dyDescent="0.2">
      <c r="A604" s="250"/>
      <c r="B604" s="250"/>
      <c r="C604" s="250"/>
      <c r="D604" s="250"/>
      <c r="E604" s="250"/>
      <c r="F604" s="250"/>
      <c r="G604" s="250"/>
      <c r="H604" s="250"/>
      <c r="I604" s="250"/>
      <c r="J604" s="250"/>
      <c r="K604" s="250"/>
      <c r="L604" s="250"/>
      <c r="M604" s="250"/>
      <c r="N604" s="250"/>
      <c r="O604" s="250"/>
      <c r="P604" s="250"/>
      <c r="Q604" s="250"/>
      <c r="R604" s="250"/>
      <c r="S604" s="250"/>
      <c r="T604" s="250"/>
      <c r="U604" s="250"/>
      <c r="V604" s="250"/>
      <c r="W604" s="250"/>
    </row>
    <row r="605" spans="1:23" ht="14.25" x14ac:dyDescent="0.2">
      <c r="A605" s="250"/>
      <c r="B605" s="250"/>
      <c r="C605" s="250"/>
      <c r="D605" s="250"/>
      <c r="E605" s="250"/>
      <c r="F605" s="250"/>
      <c r="G605" s="250"/>
      <c r="H605" s="250"/>
      <c r="I605" s="250"/>
      <c r="J605" s="250"/>
      <c r="K605" s="250"/>
      <c r="L605" s="250"/>
      <c r="M605" s="250"/>
      <c r="N605" s="250"/>
      <c r="O605" s="250"/>
      <c r="P605" s="250"/>
      <c r="Q605" s="250"/>
      <c r="R605" s="250"/>
      <c r="S605" s="250"/>
      <c r="T605" s="250"/>
      <c r="U605" s="250"/>
      <c r="V605" s="250"/>
      <c r="W605" s="250"/>
    </row>
    <row r="606" spans="1:23" ht="14.25" x14ac:dyDescent="0.2">
      <c r="A606" s="250"/>
      <c r="B606" s="250"/>
      <c r="C606" s="250"/>
      <c r="D606" s="250"/>
      <c r="E606" s="250"/>
      <c r="F606" s="250"/>
      <c r="G606" s="250"/>
      <c r="H606" s="250"/>
      <c r="I606" s="250"/>
      <c r="J606" s="250"/>
      <c r="K606" s="250"/>
      <c r="L606" s="250"/>
      <c r="M606" s="250"/>
      <c r="N606" s="250"/>
      <c r="O606" s="250"/>
      <c r="P606" s="250"/>
      <c r="Q606" s="250"/>
      <c r="R606" s="250"/>
      <c r="S606" s="250"/>
      <c r="T606" s="250"/>
      <c r="U606" s="250"/>
      <c r="V606" s="250"/>
      <c r="W606" s="250"/>
    </row>
    <row r="607" spans="1:23" ht="14.25" x14ac:dyDescent="0.2">
      <c r="A607" s="250"/>
      <c r="B607" s="250"/>
      <c r="C607" s="250"/>
      <c r="D607" s="250"/>
      <c r="E607" s="250"/>
      <c r="F607" s="250"/>
      <c r="G607" s="250"/>
      <c r="H607" s="250"/>
      <c r="I607" s="250"/>
      <c r="J607" s="250"/>
      <c r="K607" s="250"/>
      <c r="L607" s="250"/>
      <c r="M607" s="250"/>
      <c r="N607" s="250"/>
      <c r="O607" s="250"/>
      <c r="P607" s="250"/>
      <c r="Q607" s="250"/>
      <c r="R607" s="250"/>
      <c r="S607" s="250"/>
      <c r="T607" s="250"/>
      <c r="U607" s="250"/>
      <c r="V607" s="250"/>
      <c r="W607" s="250"/>
    </row>
    <row r="608" spans="1:23" ht="14.25" x14ac:dyDescent="0.2">
      <c r="A608" s="250"/>
      <c r="B608" s="250"/>
      <c r="C608" s="250"/>
      <c r="D608" s="250"/>
      <c r="E608" s="250"/>
      <c r="F608" s="250"/>
      <c r="G608" s="250"/>
      <c r="H608" s="250"/>
      <c r="I608" s="250"/>
      <c r="J608" s="250"/>
      <c r="K608" s="250"/>
      <c r="L608" s="250"/>
      <c r="M608" s="250"/>
      <c r="N608" s="250"/>
      <c r="O608" s="250"/>
      <c r="P608" s="250"/>
      <c r="Q608" s="250"/>
      <c r="R608" s="250"/>
      <c r="S608" s="250"/>
      <c r="T608" s="250"/>
      <c r="U608" s="250"/>
      <c r="V608" s="250"/>
      <c r="W608" s="250"/>
    </row>
    <row r="609" spans="1:23" ht="14.25" x14ac:dyDescent="0.2">
      <c r="A609" s="250"/>
      <c r="B609" s="250"/>
      <c r="C609" s="250"/>
      <c r="D609" s="250"/>
      <c r="E609" s="250"/>
      <c r="F609" s="250"/>
      <c r="G609" s="250"/>
      <c r="H609" s="250"/>
      <c r="I609" s="250"/>
      <c r="J609" s="250"/>
      <c r="K609" s="250"/>
      <c r="L609" s="250"/>
      <c r="M609" s="250"/>
      <c r="N609" s="250"/>
      <c r="O609" s="250"/>
      <c r="P609" s="250"/>
      <c r="Q609" s="250"/>
      <c r="R609" s="250"/>
      <c r="S609" s="250"/>
      <c r="T609" s="250"/>
      <c r="U609" s="250"/>
      <c r="V609" s="250"/>
      <c r="W609" s="250"/>
    </row>
    <row r="610" spans="1:23" ht="14.25" x14ac:dyDescent="0.2">
      <c r="A610" s="250"/>
      <c r="B610" s="250"/>
      <c r="C610" s="250"/>
      <c r="D610" s="250"/>
      <c r="E610" s="250"/>
      <c r="F610" s="250"/>
      <c r="G610" s="250"/>
      <c r="H610" s="250"/>
      <c r="I610" s="250"/>
      <c r="J610" s="250"/>
      <c r="K610" s="250"/>
      <c r="L610" s="250"/>
      <c r="M610" s="250"/>
      <c r="N610" s="250"/>
      <c r="O610" s="250"/>
      <c r="P610" s="250"/>
      <c r="Q610" s="250"/>
      <c r="R610" s="250"/>
      <c r="S610" s="250"/>
      <c r="T610" s="250"/>
      <c r="U610" s="250"/>
      <c r="V610" s="250"/>
      <c r="W610" s="250"/>
    </row>
    <row r="611" spans="1:23" ht="14.25" x14ac:dyDescent="0.2">
      <c r="A611" s="250"/>
      <c r="B611" s="250"/>
      <c r="C611" s="250"/>
      <c r="D611" s="250"/>
      <c r="E611" s="250"/>
      <c r="F611" s="250"/>
      <c r="G611" s="250"/>
      <c r="H611" s="250"/>
      <c r="I611" s="250"/>
      <c r="J611" s="250"/>
      <c r="K611" s="250"/>
      <c r="L611" s="250"/>
      <c r="M611" s="250"/>
      <c r="N611" s="250"/>
      <c r="O611" s="250"/>
      <c r="P611" s="250"/>
      <c r="Q611" s="250"/>
      <c r="R611" s="250"/>
      <c r="S611" s="250"/>
      <c r="T611" s="250"/>
      <c r="U611" s="250"/>
      <c r="V611" s="250"/>
      <c r="W611" s="250"/>
    </row>
    <row r="612" spans="1:23" ht="14.25" x14ac:dyDescent="0.2">
      <c r="A612" s="250"/>
      <c r="B612" s="250"/>
      <c r="C612" s="250"/>
      <c r="D612" s="250"/>
      <c r="E612" s="250"/>
      <c r="F612" s="250"/>
      <c r="G612" s="250"/>
      <c r="H612" s="250"/>
      <c r="I612" s="250"/>
      <c r="J612" s="250"/>
      <c r="K612" s="250"/>
      <c r="L612" s="250"/>
      <c r="M612" s="250"/>
      <c r="N612" s="250"/>
      <c r="O612" s="250"/>
      <c r="P612" s="250"/>
      <c r="Q612" s="250"/>
      <c r="R612" s="250"/>
      <c r="S612" s="250"/>
      <c r="T612" s="250"/>
      <c r="U612" s="250"/>
      <c r="V612" s="250"/>
      <c r="W612" s="250"/>
    </row>
    <row r="613" spans="1:23" ht="14.25" x14ac:dyDescent="0.2">
      <c r="A613" s="250"/>
      <c r="B613" s="250"/>
      <c r="C613" s="250"/>
      <c r="D613" s="250"/>
      <c r="E613" s="250"/>
      <c r="F613" s="250"/>
      <c r="G613" s="250"/>
      <c r="H613" s="250"/>
      <c r="I613" s="250"/>
      <c r="J613" s="250"/>
      <c r="K613" s="250"/>
      <c r="L613" s="250"/>
      <c r="M613" s="250"/>
      <c r="N613" s="250"/>
      <c r="O613" s="250"/>
      <c r="P613" s="250"/>
      <c r="Q613" s="250"/>
      <c r="R613" s="250"/>
      <c r="S613" s="250"/>
      <c r="T613" s="250"/>
      <c r="U613" s="250"/>
      <c r="V613" s="250"/>
      <c r="W613" s="250"/>
    </row>
    <row r="614" spans="1:23" ht="14.25" x14ac:dyDescent="0.2">
      <c r="A614" s="250"/>
      <c r="B614" s="250"/>
      <c r="C614" s="250"/>
      <c r="D614" s="250"/>
      <c r="E614" s="250"/>
      <c r="F614" s="250"/>
      <c r="G614" s="250"/>
      <c r="H614" s="250"/>
      <c r="I614" s="250"/>
      <c r="J614" s="250"/>
      <c r="K614" s="250"/>
      <c r="L614" s="250"/>
      <c r="M614" s="250"/>
      <c r="N614" s="250"/>
      <c r="O614" s="250"/>
      <c r="P614" s="250"/>
      <c r="Q614" s="250"/>
      <c r="R614" s="250"/>
      <c r="S614" s="250"/>
      <c r="T614" s="250"/>
      <c r="U614" s="250"/>
      <c r="V614" s="250"/>
      <c r="W614" s="250"/>
    </row>
    <row r="615" spans="1:23" ht="14.25" x14ac:dyDescent="0.2">
      <c r="A615" s="250"/>
      <c r="B615" s="250"/>
      <c r="C615" s="250"/>
      <c r="D615" s="250"/>
      <c r="E615" s="250"/>
      <c r="F615" s="250"/>
      <c r="G615" s="250"/>
      <c r="H615" s="250"/>
      <c r="I615" s="250"/>
      <c r="J615" s="250"/>
      <c r="K615" s="250"/>
      <c r="L615" s="250"/>
      <c r="M615" s="250"/>
      <c r="N615" s="250"/>
      <c r="O615" s="250"/>
      <c r="P615" s="250"/>
      <c r="Q615" s="250"/>
      <c r="R615" s="250"/>
      <c r="S615" s="250"/>
      <c r="T615" s="250"/>
      <c r="U615" s="250"/>
      <c r="V615" s="250"/>
      <c r="W615" s="250"/>
    </row>
    <row r="616" spans="1:23" ht="14.25" x14ac:dyDescent="0.2">
      <c r="A616" s="250"/>
      <c r="B616" s="250"/>
      <c r="C616" s="250"/>
      <c r="D616" s="250"/>
      <c r="E616" s="250"/>
      <c r="F616" s="250"/>
      <c r="G616" s="250"/>
      <c r="H616" s="250"/>
      <c r="I616" s="250"/>
      <c r="J616" s="250"/>
      <c r="K616" s="250"/>
      <c r="L616" s="250"/>
      <c r="M616" s="250"/>
      <c r="N616" s="250"/>
      <c r="O616" s="250"/>
      <c r="P616" s="250"/>
      <c r="Q616" s="250"/>
      <c r="R616" s="250"/>
      <c r="S616" s="250"/>
      <c r="T616" s="250"/>
      <c r="U616" s="250"/>
      <c r="V616" s="250"/>
      <c r="W616" s="250"/>
    </row>
    <row r="617" spans="1:23" ht="14.25" x14ac:dyDescent="0.2">
      <c r="A617" s="250"/>
      <c r="B617" s="250"/>
      <c r="C617" s="250"/>
      <c r="D617" s="250"/>
      <c r="E617" s="250"/>
      <c r="F617" s="250"/>
      <c r="G617" s="250"/>
      <c r="H617" s="250"/>
      <c r="I617" s="250"/>
      <c r="J617" s="250"/>
      <c r="K617" s="250"/>
      <c r="L617" s="250"/>
      <c r="M617" s="250"/>
      <c r="N617" s="250"/>
      <c r="O617" s="250"/>
      <c r="P617" s="250"/>
      <c r="Q617" s="250"/>
      <c r="R617" s="250"/>
      <c r="S617" s="250"/>
      <c r="T617" s="250"/>
      <c r="U617" s="250"/>
      <c r="V617" s="250"/>
      <c r="W617" s="250"/>
    </row>
    <row r="618" spans="1:23" ht="14.25" x14ac:dyDescent="0.2">
      <c r="A618" s="250"/>
      <c r="B618" s="250"/>
      <c r="C618" s="250"/>
      <c r="D618" s="250"/>
      <c r="E618" s="250"/>
      <c r="F618" s="250"/>
      <c r="G618" s="250"/>
      <c r="H618" s="250"/>
      <c r="I618" s="250"/>
      <c r="J618" s="250"/>
      <c r="K618" s="250"/>
      <c r="L618" s="250"/>
      <c r="M618" s="250"/>
      <c r="N618" s="250"/>
      <c r="O618" s="250"/>
      <c r="P618" s="250"/>
      <c r="Q618" s="250"/>
      <c r="R618" s="250"/>
      <c r="S618" s="250"/>
      <c r="T618" s="250"/>
      <c r="U618" s="250"/>
      <c r="V618" s="250"/>
      <c r="W618" s="250"/>
    </row>
    <row r="619" spans="1:23" ht="14.25" x14ac:dyDescent="0.2">
      <c r="A619" s="250"/>
      <c r="B619" s="250"/>
      <c r="C619" s="250"/>
      <c r="D619" s="250"/>
      <c r="E619" s="250"/>
      <c r="F619" s="250"/>
      <c r="G619" s="250"/>
      <c r="H619" s="250"/>
      <c r="I619" s="250"/>
      <c r="J619" s="250"/>
      <c r="K619" s="250"/>
      <c r="L619" s="250"/>
      <c r="M619" s="250"/>
      <c r="N619" s="250"/>
      <c r="O619" s="250"/>
      <c r="P619" s="250"/>
      <c r="Q619" s="250"/>
      <c r="R619" s="250"/>
      <c r="S619" s="250"/>
      <c r="T619" s="250"/>
      <c r="U619" s="250"/>
      <c r="V619" s="250"/>
      <c r="W619" s="250"/>
    </row>
    <row r="620" spans="1:23" ht="14.25" x14ac:dyDescent="0.2">
      <c r="A620" s="250"/>
      <c r="B620" s="250"/>
      <c r="C620" s="250"/>
      <c r="D620" s="250"/>
      <c r="E620" s="250"/>
      <c r="F620" s="250"/>
      <c r="G620" s="250"/>
      <c r="H620" s="250"/>
      <c r="I620" s="250"/>
      <c r="J620" s="250"/>
      <c r="K620" s="250"/>
      <c r="L620" s="250"/>
      <c r="M620" s="250"/>
      <c r="N620" s="250"/>
      <c r="O620" s="250"/>
      <c r="P620" s="250"/>
      <c r="Q620" s="250"/>
      <c r="R620" s="250"/>
      <c r="S620" s="250"/>
      <c r="T620" s="250"/>
      <c r="U620" s="250"/>
      <c r="V620" s="250"/>
      <c r="W620" s="250"/>
    </row>
    <row r="621" spans="1:23" ht="14.25" x14ac:dyDescent="0.2">
      <c r="A621" s="250"/>
      <c r="B621" s="250"/>
      <c r="C621" s="250"/>
      <c r="D621" s="250"/>
      <c r="E621" s="250"/>
      <c r="F621" s="250"/>
      <c r="G621" s="250"/>
      <c r="H621" s="250"/>
      <c r="I621" s="250"/>
      <c r="J621" s="250"/>
      <c r="K621" s="250"/>
      <c r="L621" s="250"/>
      <c r="M621" s="250"/>
      <c r="N621" s="250"/>
      <c r="O621" s="250"/>
      <c r="P621" s="250"/>
      <c r="Q621" s="250"/>
      <c r="R621" s="250"/>
      <c r="S621" s="250"/>
      <c r="T621" s="250"/>
      <c r="U621" s="250"/>
      <c r="V621" s="250"/>
      <c r="W621" s="250"/>
    </row>
    <row r="622" spans="1:23" ht="14.25" x14ac:dyDescent="0.2">
      <c r="A622" s="250"/>
      <c r="B622" s="250"/>
      <c r="C622" s="250"/>
      <c r="D622" s="250"/>
      <c r="E622" s="250"/>
      <c r="F622" s="250"/>
      <c r="G622" s="250"/>
      <c r="H622" s="250"/>
      <c r="I622" s="250"/>
      <c r="J622" s="250"/>
      <c r="K622" s="250"/>
      <c r="L622" s="250"/>
      <c r="M622" s="250"/>
      <c r="N622" s="250"/>
      <c r="O622" s="250"/>
      <c r="P622" s="250"/>
      <c r="Q622" s="250"/>
      <c r="R622" s="250"/>
      <c r="S622" s="250"/>
      <c r="T622" s="250"/>
      <c r="U622" s="250"/>
      <c r="V622" s="250"/>
      <c r="W622" s="250"/>
    </row>
    <row r="623" spans="1:23" ht="14.25" x14ac:dyDescent="0.2">
      <c r="A623" s="250"/>
      <c r="B623" s="250"/>
      <c r="C623" s="250"/>
      <c r="D623" s="250"/>
      <c r="E623" s="250"/>
      <c r="F623" s="250"/>
      <c r="G623" s="250"/>
      <c r="H623" s="250"/>
      <c r="I623" s="250"/>
      <c r="J623" s="250"/>
      <c r="K623" s="250"/>
      <c r="L623" s="250"/>
      <c r="M623" s="250"/>
      <c r="N623" s="250"/>
      <c r="O623" s="250"/>
      <c r="P623" s="250"/>
      <c r="Q623" s="250"/>
      <c r="R623" s="250"/>
      <c r="S623" s="250"/>
      <c r="T623" s="250"/>
      <c r="U623" s="250"/>
      <c r="V623" s="250"/>
      <c r="W623" s="250"/>
    </row>
    <row r="624" spans="1:23" ht="14.25" x14ac:dyDescent="0.2">
      <c r="A624" s="250"/>
      <c r="B624" s="250"/>
      <c r="C624" s="250"/>
      <c r="D624" s="250"/>
      <c r="E624" s="250"/>
      <c r="F624" s="250"/>
      <c r="G624" s="250"/>
      <c r="H624" s="250"/>
      <c r="I624" s="250"/>
      <c r="J624" s="250"/>
      <c r="K624" s="250"/>
      <c r="L624" s="250"/>
      <c r="M624" s="250"/>
      <c r="N624" s="250"/>
      <c r="O624" s="250"/>
      <c r="P624" s="250"/>
      <c r="Q624" s="250"/>
      <c r="R624" s="250"/>
      <c r="S624" s="250"/>
      <c r="T624" s="250"/>
      <c r="U624" s="250"/>
      <c r="V624" s="250"/>
      <c r="W624" s="250"/>
    </row>
    <row r="625" spans="1:23" ht="14.25" x14ac:dyDescent="0.2">
      <c r="A625" s="250"/>
      <c r="B625" s="250"/>
      <c r="C625" s="250"/>
      <c r="D625" s="250"/>
      <c r="E625" s="250"/>
      <c r="F625" s="250"/>
      <c r="G625" s="250"/>
      <c r="H625" s="250"/>
      <c r="I625" s="250"/>
      <c r="J625" s="250"/>
      <c r="K625" s="250"/>
      <c r="L625" s="250"/>
      <c r="M625" s="250"/>
      <c r="N625" s="250"/>
      <c r="O625" s="250"/>
      <c r="P625" s="250"/>
      <c r="Q625" s="250"/>
      <c r="R625" s="250"/>
      <c r="S625" s="250"/>
      <c r="T625" s="250"/>
      <c r="U625" s="250"/>
      <c r="V625" s="250"/>
      <c r="W625" s="250"/>
    </row>
    <row r="626" spans="1:23" ht="14.25" x14ac:dyDescent="0.2">
      <c r="A626" s="250"/>
      <c r="B626" s="250"/>
      <c r="C626" s="250"/>
      <c r="D626" s="250"/>
      <c r="E626" s="250"/>
      <c r="F626" s="250"/>
      <c r="G626" s="250"/>
      <c r="H626" s="250"/>
      <c r="I626" s="250"/>
      <c r="J626" s="250"/>
      <c r="K626" s="250"/>
      <c r="L626" s="250"/>
      <c r="M626" s="250"/>
      <c r="N626" s="250"/>
      <c r="O626" s="250"/>
      <c r="P626" s="250"/>
      <c r="Q626" s="250"/>
      <c r="R626" s="250"/>
      <c r="S626" s="250"/>
      <c r="T626" s="250"/>
      <c r="U626" s="250"/>
      <c r="V626" s="250"/>
      <c r="W626" s="250"/>
    </row>
    <row r="627" spans="1:23" ht="14.25" x14ac:dyDescent="0.2">
      <c r="A627" s="250"/>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row>
    <row r="628" spans="1:23" ht="14.25" x14ac:dyDescent="0.2">
      <c r="A628" s="250"/>
      <c r="B628" s="250"/>
      <c r="C628" s="250"/>
      <c r="D628" s="250"/>
      <c r="E628" s="250"/>
      <c r="F628" s="250"/>
      <c r="G628" s="250"/>
      <c r="H628" s="250"/>
      <c r="I628" s="250"/>
      <c r="J628" s="250"/>
      <c r="K628" s="250"/>
      <c r="L628" s="250"/>
      <c r="M628" s="250"/>
      <c r="N628" s="250"/>
      <c r="O628" s="250"/>
      <c r="P628" s="250"/>
      <c r="Q628" s="250"/>
      <c r="R628" s="250"/>
      <c r="S628" s="250"/>
      <c r="T628" s="250"/>
      <c r="U628" s="250"/>
      <c r="V628" s="250"/>
      <c r="W628" s="250"/>
    </row>
    <row r="629" spans="1:23" ht="14.25" x14ac:dyDescent="0.2">
      <c r="A629" s="250"/>
      <c r="B629" s="250"/>
      <c r="C629" s="250"/>
      <c r="D629" s="250"/>
      <c r="E629" s="250"/>
      <c r="F629" s="250"/>
      <c r="G629" s="250"/>
      <c r="H629" s="250"/>
      <c r="I629" s="250"/>
      <c r="J629" s="250"/>
      <c r="K629" s="250"/>
      <c r="L629" s="250"/>
      <c r="M629" s="250"/>
      <c r="N629" s="250"/>
      <c r="O629" s="250"/>
      <c r="P629" s="250"/>
      <c r="Q629" s="250"/>
      <c r="R629" s="250"/>
      <c r="S629" s="250"/>
      <c r="T629" s="250"/>
      <c r="U629" s="250"/>
      <c r="V629" s="250"/>
      <c r="W629" s="250"/>
    </row>
    <row r="630" spans="1:23" ht="14.25" x14ac:dyDescent="0.2">
      <c r="A630" s="250"/>
      <c r="B630" s="250"/>
      <c r="C630" s="250"/>
      <c r="D630" s="250"/>
      <c r="E630" s="250"/>
      <c r="F630" s="250"/>
      <c r="G630" s="250"/>
      <c r="H630" s="250"/>
      <c r="I630" s="250"/>
      <c r="J630" s="250"/>
      <c r="K630" s="250"/>
      <c r="L630" s="250"/>
      <c r="M630" s="250"/>
      <c r="N630" s="250"/>
      <c r="O630" s="250"/>
      <c r="P630" s="250"/>
      <c r="Q630" s="250"/>
      <c r="R630" s="250"/>
      <c r="S630" s="250"/>
      <c r="T630" s="250"/>
      <c r="U630" s="250"/>
      <c r="V630" s="250"/>
      <c r="W630" s="250"/>
    </row>
    <row r="631" spans="1:23" ht="14.25" x14ac:dyDescent="0.2">
      <c r="A631" s="250"/>
      <c r="B631" s="250"/>
      <c r="C631" s="250"/>
      <c r="D631" s="250"/>
      <c r="E631" s="250"/>
      <c r="F631" s="250"/>
      <c r="G631" s="250"/>
      <c r="H631" s="250"/>
      <c r="I631" s="250"/>
      <c r="J631" s="250"/>
      <c r="K631" s="250"/>
      <c r="L631" s="250"/>
      <c r="M631" s="250"/>
      <c r="N631" s="250"/>
      <c r="O631" s="250"/>
      <c r="P631" s="250"/>
      <c r="Q631" s="250"/>
      <c r="R631" s="250"/>
      <c r="S631" s="250"/>
      <c r="T631" s="250"/>
      <c r="U631" s="250"/>
      <c r="V631" s="250"/>
      <c r="W631" s="250"/>
    </row>
    <row r="632" spans="1:23" ht="14.25" x14ac:dyDescent="0.2">
      <c r="A632" s="250"/>
      <c r="B632" s="250"/>
      <c r="C632" s="250"/>
      <c r="D632" s="250"/>
      <c r="E632" s="250"/>
      <c r="F632" s="250"/>
      <c r="G632" s="250"/>
      <c r="H632" s="250"/>
      <c r="I632" s="250"/>
      <c r="J632" s="250"/>
      <c r="K632" s="250"/>
      <c r="L632" s="250"/>
      <c r="M632" s="250"/>
      <c r="N632" s="250"/>
      <c r="O632" s="250"/>
      <c r="P632" s="250"/>
      <c r="Q632" s="250"/>
      <c r="R632" s="250"/>
      <c r="S632" s="250"/>
      <c r="T632" s="250"/>
      <c r="U632" s="250"/>
      <c r="V632" s="250"/>
      <c r="W632" s="250"/>
    </row>
    <row r="633" spans="1:23" ht="14.25" x14ac:dyDescent="0.2">
      <c r="A633" s="250"/>
      <c r="B633" s="250"/>
      <c r="C633" s="250"/>
      <c r="D633" s="250"/>
      <c r="E633" s="250"/>
      <c r="F633" s="250"/>
      <c r="G633" s="250"/>
      <c r="H633" s="250"/>
      <c r="I633" s="250"/>
      <c r="J633" s="250"/>
      <c r="K633" s="250"/>
      <c r="L633" s="250"/>
      <c r="M633" s="250"/>
      <c r="N633" s="250"/>
      <c r="O633" s="250"/>
      <c r="P633" s="250"/>
      <c r="Q633" s="250"/>
      <c r="R633" s="250"/>
      <c r="S633" s="250"/>
      <c r="T633" s="250"/>
      <c r="U633" s="250"/>
      <c r="V633" s="250"/>
      <c r="W633" s="250"/>
    </row>
    <row r="634" spans="1:23" ht="14.25" x14ac:dyDescent="0.2">
      <c r="A634" s="250"/>
      <c r="B634" s="250"/>
      <c r="C634" s="250"/>
      <c r="D634" s="250"/>
      <c r="E634" s="250"/>
      <c r="F634" s="250"/>
      <c r="G634" s="250"/>
      <c r="H634" s="250"/>
      <c r="I634" s="250"/>
      <c r="J634" s="250"/>
      <c r="K634" s="250"/>
      <c r="L634" s="250"/>
      <c r="M634" s="250"/>
      <c r="N634" s="250"/>
      <c r="O634" s="250"/>
      <c r="P634" s="250"/>
      <c r="Q634" s="250"/>
      <c r="R634" s="250"/>
      <c r="S634" s="250"/>
      <c r="T634" s="250"/>
      <c r="U634" s="250"/>
      <c r="V634" s="250"/>
      <c r="W634" s="250"/>
    </row>
    <row r="635" spans="1:23" ht="14.25" x14ac:dyDescent="0.2">
      <c r="A635" s="250"/>
      <c r="B635" s="250"/>
      <c r="C635" s="250"/>
      <c r="D635" s="250"/>
      <c r="E635" s="250"/>
      <c r="F635" s="250"/>
      <c r="G635" s="250"/>
      <c r="H635" s="250"/>
      <c r="I635" s="250"/>
      <c r="J635" s="250"/>
      <c r="K635" s="250"/>
      <c r="L635" s="250"/>
      <c r="M635" s="250"/>
      <c r="N635" s="250"/>
      <c r="O635" s="250"/>
      <c r="P635" s="250"/>
      <c r="Q635" s="250"/>
      <c r="R635" s="250"/>
      <c r="S635" s="250"/>
      <c r="T635" s="250"/>
      <c r="U635" s="250"/>
      <c r="V635" s="250"/>
      <c r="W635" s="250"/>
    </row>
    <row r="636" spans="1:23" ht="14.25" x14ac:dyDescent="0.2">
      <c r="A636" s="250"/>
      <c r="B636" s="250"/>
      <c r="C636" s="250"/>
      <c r="D636" s="250"/>
      <c r="E636" s="250"/>
      <c r="F636" s="250"/>
      <c r="G636" s="250"/>
      <c r="H636" s="250"/>
      <c r="I636" s="250"/>
      <c r="J636" s="250"/>
      <c r="K636" s="250"/>
      <c r="L636" s="250"/>
      <c r="M636" s="250"/>
      <c r="N636" s="250"/>
      <c r="O636" s="250"/>
      <c r="P636" s="250"/>
      <c r="Q636" s="250"/>
      <c r="R636" s="250"/>
      <c r="S636" s="250"/>
      <c r="T636" s="250"/>
      <c r="U636" s="250"/>
      <c r="V636" s="250"/>
      <c r="W636" s="250"/>
    </row>
    <row r="637" spans="1:23" ht="14.25" x14ac:dyDescent="0.2">
      <c r="A637" s="250"/>
      <c r="B637" s="250"/>
      <c r="C637" s="250"/>
      <c r="D637" s="250"/>
      <c r="E637" s="250"/>
      <c r="F637" s="250"/>
      <c r="G637" s="250"/>
      <c r="H637" s="250"/>
      <c r="I637" s="250"/>
      <c r="J637" s="250"/>
      <c r="K637" s="250"/>
      <c r="L637" s="250"/>
      <c r="M637" s="250"/>
      <c r="N637" s="250"/>
      <c r="O637" s="250"/>
      <c r="P637" s="250"/>
      <c r="Q637" s="250"/>
      <c r="R637" s="250"/>
      <c r="S637" s="250"/>
      <c r="T637" s="250"/>
      <c r="U637" s="250"/>
      <c r="V637" s="250"/>
      <c r="W637" s="250"/>
    </row>
    <row r="638" spans="1:23" ht="14.25" x14ac:dyDescent="0.2">
      <c r="A638" s="250"/>
      <c r="B638" s="250"/>
      <c r="C638" s="250"/>
      <c r="D638" s="250"/>
      <c r="E638" s="250"/>
      <c r="F638" s="250"/>
      <c r="G638" s="250"/>
      <c r="H638" s="250"/>
      <c r="I638" s="250"/>
      <c r="J638" s="250"/>
      <c r="K638" s="250"/>
      <c r="L638" s="250"/>
      <c r="M638" s="250"/>
      <c r="N638" s="250"/>
      <c r="O638" s="250"/>
      <c r="P638" s="250"/>
      <c r="Q638" s="250"/>
      <c r="R638" s="250"/>
      <c r="S638" s="250"/>
      <c r="T638" s="250"/>
      <c r="U638" s="250"/>
      <c r="V638" s="250"/>
      <c r="W638" s="250"/>
    </row>
    <row r="639" spans="1:23" ht="14.25" x14ac:dyDescent="0.2">
      <c r="A639" s="250"/>
      <c r="B639" s="250"/>
      <c r="C639" s="250"/>
      <c r="D639" s="250"/>
      <c r="E639" s="250"/>
      <c r="F639" s="250"/>
      <c r="G639" s="250"/>
      <c r="H639" s="250"/>
      <c r="I639" s="250"/>
      <c r="J639" s="250"/>
      <c r="K639" s="250"/>
      <c r="L639" s="250"/>
      <c r="M639" s="250"/>
      <c r="N639" s="250"/>
      <c r="O639" s="250"/>
      <c r="P639" s="250"/>
      <c r="Q639" s="250"/>
      <c r="R639" s="250"/>
      <c r="S639" s="250"/>
      <c r="T639" s="250"/>
      <c r="U639" s="250"/>
      <c r="V639" s="250"/>
      <c r="W639" s="250"/>
    </row>
    <row r="640" spans="1:23" ht="14.25" x14ac:dyDescent="0.2">
      <c r="A640" s="250"/>
      <c r="B640" s="250"/>
      <c r="C640" s="250"/>
      <c r="D640" s="250"/>
      <c r="E640" s="250"/>
      <c r="F640" s="250"/>
      <c r="G640" s="250"/>
      <c r="H640" s="250"/>
      <c r="I640" s="250"/>
      <c r="J640" s="250"/>
      <c r="K640" s="250"/>
      <c r="L640" s="250"/>
      <c r="M640" s="250"/>
      <c r="N640" s="250"/>
      <c r="O640" s="250"/>
      <c r="P640" s="250"/>
      <c r="Q640" s="250"/>
      <c r="R640" s="250"/>
      <c r="S640" s="250"/>
      <c r="T640" s="250"/>
      <c r="U640" s="250"/>
      <c r="V640" s="250"/>
      <c r="W640" s="250"/>
    </row>
    <row r="641" spans="1:23" ht="14.25" x14ac:dyDescent="0.2">
      <c r="A641" s="250"/>
      <c r="B641" s="250"/>
      <c r="C641" s="250"/>
      <c r="D641" s="250"/>
      <c r="E641" s="250"/>
      <c r="F641" s="250"/>
      <c r="G641" s="250"/>
      <c r="H641" s="250"/>
      <c r="I641" s="250"/>
      <c r="J641" s="250"/>
      <c r="K641" s="250"/>
      <c r="L641" s="250"/>
      <c r="M641" s="250"/>
      <c r="N641" s="250"/>
      <c r="O641" s="250"/>
      <c r="P641" s="250"/>
      <c r="Q641" s="250"/>
      <c r="R641" s="250"/>
      <c r="S641" s="250"/>
      <c r="T641" s="250"/>
      <c r="U641" s="250"/>
      <c r="V641" s="250"/>
      <c r="W641" s="250"/>
    </row>
    <row r="642" spans="1:23" ht="14.25" x14ac:dyDescent="0.2">
      <c r="A642" s="250"/>
      <c r="B642" s="250"/>
      <c r="C642" s="250"/>
      <c r="D642" s="250"/>
      <c r="E642" s="250"/>
      <c r="F642" s="250"/>
      <c r="G642" s="250"/>
      <c r="H642" s="250"/>
      <c r="I642" s="250"/>
      <c r="J642" s="250"/>
      <c r="K642" s="250"/>
      <c r="L642" s="250"/>
      <c r="M642" s="250"/>
      <c r="N642" s="250"/>
      <c r="O642" s="250"/>
      <c r="P642" s="250"/>
      <c r="Q642" s="250"/>
      <c r="R642" s="250"/>
      <c r="S642" s="250"/>
      <c r="T642" s="250"/>
      <c r="U642" s="250"/>
      <c r="V642" s="250"/>
      <c r="W642" s="250"/>
    </row>
    <row r="643" spans="1:23" ht="14.25" x14ac:dyDescent="0.2">
      <c r="A643" s="250"/>
      <c r="B643" s="250"/>
      <c r="C643" s="250"/>
      <c r="D643" s="250"/>
      <c r="E643" s="250"/>
      <c r="F643" s="250"/>
      <c r="G643" s="250"/>
      <c r="H643" s="250"/>
      <c r="I643" s="250"/>
      <c r="J643" s="250"/>
      <c r="K643" s="250"/>
      <c r="L643" s="250"/>
      <c r="M643" s="250"/>
      <c r="N643" s="250"/>
      <c r="O643" s="250"/>
      <c r="P643" s="250"/>
      <c r="Q643" s="250"/>
      <c r="R643" s="250"/>
      <c r="S643" s="250"/>
      <c r="T643" s="250"/>
      <c r="U643" s="250"/>
      <c r="V643" s="250"/>
      <c r="W643" s="250"/>
    </row>
    <row r="644" spans="1:23" ht="14.25" x14ac:dyDescent="0.2">
      <c r="A644" s="250"/>
      <c r="B644" s="250"/>
      <c r="C644" s="250"/>
      <c r="D644" s="250"/>
      <c r="E644" s="250"/>
      <c r="F644" s="250"/>
      <c r="G644" s="250"/>
      <c r="H644" s="250"/>
      <c r="I644" s="250"/>
      <c r="J644" s="250"/>
      <c r="K644" s="250"/>
      <c r="L644" s="250"/>
      <c r="M644" s="250"/>
      <c r="N644" s="250"/>
      <c r="O644" s="250"/>
      <c r="P644" s="250"/>
      <c r="Q644" s="250"/>
      <c r="R644" s="250"/>
      <c r="S644" s="250"/>
      <c r="T644" s="250"/>
      <c r="U644" s="250"/>
      <c r="V644" s="250"/>
      <c r="W644" s="250"/>
    </row>
    <row r="645" spans="1:23" ht="14.25" x14ac:dyDescent="0.2">
      <c r="A645" s="250"/>
      <c r="B645" s="250"/>
      <c r="C645" s="250"/>
      <c r="D645" s="250"/>
      <c r="E645" s="250"/>
      <c r="F645" s="250"/>
      <c r="G645" s="250"/>
      <c r="H645" s="250"/>
      <c r="I645" s="250"/>
      <c r="J645" s="250"/>
      <c r="K645" s="250"/>
      <c r="L645" s="250"/>
      <c r="M645" s="250"/>
      <c r="N645" s="250"/>
      <c r="O645" s="250"/>
      <c r="P645" s="250"/>
      <c r="Q645" s="250"/>
      <c r="R645" s="250"/>
      <c r="S645" s="250"/>
      <c r="T645" s="250"/>
      <c r="U645" s="250"/>
      <c r="V645" s="250"/>
      <c r="W645" s="250"/>
    </row>
    <row r="646" spans="1:23" ht="14.25" x14ac:dyDescent="0.2">
      <c r="A646" s="250"/>
      <c r="B646" s="250"/>
      <c r="C646" s="250"/>
      <c r="D646" s="250"/>
      <c r="E646" s="250"/>
      <c r="F646" s="250"/>
      <c r="G646" s="250"/>
      <c r="H646" s="250"/>
      <c r="I646" s="250"/>
      <c r="J646" s="250"/>
      <c r="K646" s="250"/>
      <c r="L646" s="250"/>
      <c r="M646" s="250"/>
      <c r="N646" s="250"/>
      <c r="O646" s="250"/>
      <c r="P646" s="250"/>
      <c r="Q646" s="250"/>
      <c r="R646" s="250"/>
      <c r="S646" s="250"/>
      <c r="T646" s="250"/>
      <c r="U646" s="250"/>
      <c r="V646" s="250"/>
      <c r="W646" s="250"/>
    </row>
    <row r="647" spans="1:23" ht="14.25" x14ac:dyDescent="0.2">
      <c r="A647" s="250"/>
      <c r="B647" s="250"/>
      <c r="C647" s="250"/>
      <c r="D647" s="250"/>
      <c r="E647" s="250"/>
      <c r="F647" s="250"/>
      <c r="G647" s="250"/>
      <c r="H647" s="250"/>
      <c r="I647" s="250"/>
      <c r="J647" s="250"/>
      <c r="K647" s="250"/>
      <c r="L647" s="250"/>
      <c r="M647" s="250"/>
      <c r="N647" s="250"/>
      <c r="O647" s="250"/>
      <c r="P647" s="250"/>
      <c r="Q647" s="250"/>
      <c r="R647" s="250"/>
      <c r="S647" s="250"/>
      <c r="T647" s="250"/>
      <c r="U647" s="250"/>
      <c r="V647" s="250"/>
      <c r="W647" s="250"/>
    </row>
    <row r="648" spans="1:23" ht="14.25" x14ac:dyDescent="0.2">
      <c r="A648" s="250"/>
      <c r="B648" s="250"/>
      <c r="C648" s="250"/>
      <c r="D648" s="250"/>
      <c r="E648" s="250"/>
      <c r="F648" s="250"/>
      <c r="G648" s="250"/>
      <c r="H648" s="250"/>
      <c r="I648" s="250"/>
      <c r="J648" s="250"/>
      <c r="K648" s="250"/>
      <c r="L648" s="250"/>
      <c r="M648" s="250"/>
      <c r="N648" s="250"/>
      <c r="O648" s="250"/>
      <c r="P648" s="250"/>
      <c r="Q648" s="250"/>
      <c r="R648" s="250"/>
      <c r="S648" s="250"/>
      <c r="T648" s="250"/>
      <c r="U648" s="250"/>
      <c r="V648" s="250"/>
      <c r="W648" s="250"/>
    </row>
    <row r="649" spans="1:23" ht="14.25" x14ac:dyDescent="0.2">
      <c r="A649" s="250"/>
      <c r="B649" s="250"/>
      <c r="C649" s="250"/>
      <c r="D649" s="250"/>
      <c r="E649" s="250"/>
      <c r="F649" s="250"/>
      <c r="G649" s="250"/>
      <c r="H649" s="250"/>
      <c r="I649" s="250"/>
      <c r="J649" s="250"/>
      <c r="K649" s="250"/>
      <c r="L649" s="250"/>
      <c r="M649" s="250"/>
      <c r="N649" s="250"/>
      <c r="O649" s="250"/>
      <c r="P649" s="250"/>
      <c r="Q649" s="250"/>
      <c r="R649" s="250"/>
      <c r="S649" s="250"/>
      <c r="T649" s="250"/>
      <c r="U649" s="250"/>
      <c r="V649" s="250"/>
      <c r="W649" s="250"/>
    </row>
    <row r="650" spans="1:23" ht="14.25" x14ac:dyDescent="0.2">
      <c r="A650" s="250"/>
      <c r="B650" s="250"/>
      <c r="C650" s="250"/>
      <c r="D650" s="250"/>
      <c r="E650" s="250"/>
      <c r="F650" s="250"/>
      <c r="G650" s="250"/>
      <c r="H650" s="250"/>
      <c r="I650" s="250"/>
      <c r="J650" s="250"/>
      <c r="K650" s="250"/>
      <c r="L650" s="250"/>
      <c r="M650" s="250"/>
      <c r="N650" s="250"/>
      <c r="O650" s="250"/>
      <c r="P650" s="250"/>
      <c r="Q650" s="250"/>
      <c r="R650" s="250"/>
      <c r="S650" s="250"/>
      <c r="T650" s="250"/>
      <c r="U650" s="250"/>
      <c r="V650" s="250"/>
      <c r="W650" s="250"/>
    </row>
    <row r="651" spans="1:23" ht="14.25" x14ac:dyDescent="0.2">
      <c r="A651" s="250"/>
      <c r="B651" s="250"/>
      <c r="C651" s="250"/>
      <c r="D651" s="250"/>
      <c r="E651" s="250"/>
      <c r="F651" s="250"/>
      <c r="G651" s="250"/>
      <c r="H651" s="250"/>
      <c r="I651" s="250"/>
      <c r="J651" s="250"/>
      <c r="K651" s="250"/>
      <c r="L651" s="250"/>
      <c r="M651" s="250"/>
      <c r="N651" s="250"/>
      <c r="O651" s="250"/>
      <c r="P651" s="250"/>
      <c r="Q651" s="250"/>
      <c r="R651" s="250"/>
      <c r="S651" s="250"/>
      <c r="T651" s="250"/>
      <c r="U651" s="250"/>
      <c r="V651" s="250"/>
      <c r="W651" s="250"/>
    </row>
    <row r="652" spans="1:23" ht="14.25" x14ac:dyDescent="0.2">
      <c r="A652" s="250"/>
      <c r="B652" s="250"/>
      <c r="C652" s="250"/>
      <c r="D652" s="250"/>
      <c r="E652" s="250"/>
      <c r="F652" s="250"/>
      <c r="G652" s="250"/>
      <c r="H652" s="250"/>
      <c r="I652" s="250"/>
      <c r="J652" s="250"/>
      <c r="K652" s="250"/>
      <c r="L652" s="250"/>
      <c r="M652" s="250"/>
      <c r="N652" s="250"/>
      <c r="O652" s="250"/>
      <c r="P652" s="250"/>
      <c r="Q652" s="250"/>
      <c r="R652" s="250"/>
      <c r="S652" s="250"/>
      <c r="T652" s="250"/>
      <c r="U652" s="250"/>
      <c r="V652" s="250"/>
      <c r="W652" s="250"/>
    </row>
    <row r="653" spans="1:23" ht="14.25" x14ac:dyDescent="0.2">
      <c r="A653" s="250"/>
      <c r="B653" s="250"/>
      <c r="C653" s="250"/>
      <c r="D653" s="250"/>
      <c r="E653" s="250"/>
      <c r="F653" s="250"/>
      <c r="G653" s="250"/>
      <c r="H653" s="250"/>
      <c r="I653" s="250"/>
      <c r="J653" s="250"/>
      <c r="K653" s="250"/>
      <c r="L653" s="250"/>
      <c r="M653" s="250"/>
      <c r="N653" s="250"/>
      <c r="O653" s="250"/>
      <c r="P653" s="250"/>
      <c r="Q653" s="250"/>
      <c r="R653" s="250"/>
      <c r="S653" s="250"/>
      <c r="T653" s="250"/>
      <c r="U653" s="250"/>
      <c r="V653" s="250"/>
      <c r="W653" s="250"/>
    </row>
    <row r="654" spans="1:23" ht="14.25" x14ac:dyDescent="0.2">
      <c r="A654" s="250"/>
      <c r="B654" s="250"/>
      <c r="C654" s="250"/>
      <c r="D654" s="250"/>
      <c r="E654" s="250"/>
      <c r="F654" s="250"/>
      <c r="G654" s="250"/>
      <c r="H654" s="250"/>
      <c r="I654" s="250"/>
      <c r="J654" s="250"/>
      <c r="K654" s="250"/>
      <c r="L654" s="250"/>
      <c r="M654" s="250"/>
      <c r="N654" s="250"/>
      <c r="O654" s="250"/>
      <c r="P654" s="250"/>
      <c r="Q654" s="250"/>
      <c r="R654" s="250"/>
      <c r="S654" s="250"/>
      <c r="T654" s="250"/>
      <c r="U654" s="250"/>
      <c r="V654" s="250"/>
      <c r="W654" s="250"/>
    </row>
    <row r="655" spans="1:23" ht="14.25" x14ac:dyDescent="0.2">
      <c r="A655" s="250"/>
      <c r="B655" s="250"/>
      <c r="C655" s="250"/>
      <c r="D655" s="250"/>
      <c r="E655" s="250"/>
      <c r="F655" s="250"/>
      <c r="G655" s="250"/>
      <c r="H655" s="250"/>
      <c r="I655" s="250"/>
      <c r="J655" s="250"/>
      <c r="K655" s="250"/>
      <c r="L655" s="250"/>
      <c r="M655" s="250"/>
      <c r="N655" s="250"/>
      <c r="O655" s="250"/>
      <c r="P655" s="250"/>
      <c r="Q655" s="250"/>
      <c r="R655" s="250"/>
      <c r="S655" s="250"/>
      <c r="T655" s="250"/>
      <c r="U655" s="250"/>
      <c r="V655" s="250"/>
      <c r="W655" s="250"/>
    </row>
    <row r="656" spans="1:23" ht="14.25" x14ac:dyDescent="0.2">
      <c r="A656" s="250"/>
      <c r="B656" s="250"/>
      <c r="C656" s="250"/>
      <c r="D656" s="250"/>
      <c r="E656" s="250"/>
      <c r="F656" s="250"/>
      <c r="G656" s="250"/>
      <c r="H656" s="250"/>
      <c r="I656" s="250"/>
      <c r="J656" s="250"/>
      <c r="K656" s="250"/>
      <c r="L656" s="250"/>
      <c r="M656" s="250"/>
      <c r="N656" s="250"/>
      <c r="O656" s="250"/>
      <c r="P656" s="250"/>
      <c r="Q656" s="250"/>
      <c r="R656" s="250"/>
      <c r="S656" s="250"/>
      <c r="T656" s="250"/>
      <c r="U656" s="250"/>
      <c r="V656" s="250"/>
      <c r="W656" s="250"/>
    </row>
    <row r="657" spans="1:23" ht="14.25" x14ac:dyDescent="0.2">
      <c r="A657" s="250"/>
      <c r="B657" s="250"/>
      <c r="C657" s="250"/>
      <c r="D657" s="250"/>
      <c r="E657" s="250"/>
      <c r="F657" s="250"/>
      <c r="G657" s="250"/>
      <c r="H657" s="250"/>
      <c r="I657" s="250"/>
      <c r="J657" s="250"/>
      <c r="K657" s="250"/>
      <c r="L657" s="250"/>
      <c r="M657" s="250"/>
      <c r="N657" s="250"/>
      <c r="O657" s="250"/>
      <c r="P657" s="250"/>
      <c r="Q657" s="250"/>
      <c r="R657" s="250"/>
      <c r="S657" s="250"/>
      <c r="T657" s="250"/>
      <c r="U657" s="250"/>
      <c r="V657" s="250"/>
      <c r="W657" s="250"/>
    </row>
    <row r="658" spans="1:23" ht="14.25" x14ac:dyDescent="0.2">
      <c r="A658" s="250"/>
      <c r="B658" s="250"/>
      <c r="C658" s="250"/>
      <c r="D658" s="250"/>
      <c r="E658" s="250"/>
      <c r="F658" s="250"/>
      <c r="G658" s="250"/>
      <c r="H658" s="250"/>
      <c r="I658" s="250"/>
      <c r="J658" s="250"/>
      <c r="K658" s="250"/>
      <c r="L658" s="250"/>
      <c r="M658" s="250"/>
      <c r="N658" s="250"/>
      <c r="O658" s="250"/>
      <c r="P658" s="250"/>
      <c r="Q658" s="250"/>
      <c r="R658" s="250"/>
      <c r="S658" s="250"/>
      <c r="T658" s="250"/>
      <c r="U658" s="250"/>
      <c r="V658" s="250"/>
      <c r="W658" s="250"/>
    </row>
    <row r="659" spans="1:23" ht="14.25" x14ac:dyDescent="0.2">
      <c r="A659" s="250"/>
      <c r="B659" s="250"/>
      <c r="C659" s="250"/>
      <c r="D659" s="250"/>
      <c r="E659" s="250"/>
      <c r="F659" s="250"/>
      <c r="G659" s="250"/>
      <c r="H659" s="250"/>
      <c r="I659" s="250"/>
      <c r="J659" s="250"/>
      <c r="K659" s="250"/>
      <c r="L659" s="250"/>
      <c r="M659" s="250"/>
      <c r="N659" s="250"/>
      <c r="O659" s="250"/>
      <c r="P659" s="250"/>
      <c r="Q659" s="250"/>
      <c r="R659" s="250"/>
      <c r="S659" s="250"/>
      <c r="T659" s="250"/>
      <c r="U659" s="250"/>
      <c r="V659" s="250"/>
      <c r="W659" s="250"/>
    </row>
    <row r="660" spans="1:23" ht="14.25" x14ac:dyDescent="0.2">
      <c r="A660" s="250"/>
      <c r="B660" s="250"/>
      <c r="C660" s="250"/>
      <c r="D660" s="250"/>
      <c r="E660" s="250"/>
      <c r="F660" s="250"/>
      <c r="G660" s="250"/>
      <c r="H660" s="250"/>
      <c r="I660" s="250"/>
      <c r="J660" s="250"/>
      <c r="K660" s="250"/>
      <c r="L660" s="250"/>
      <c r="M660" s="250"/>
      <c r="N660" s="250"/>
      <c r="O660" s="250"/>
      <c r="P660" s="250"/>
      <c r="Q660" s="250"/>
      <c r="R660" s="250"/>
      <c r="S660" s="250"/>
      <c r="T660" s="250"/>
      <c r="U660" s="250"/>
      <c r="V660" s="250"/>
      <c r="W660" s="250"/>
    </row>
    <row r="661" spans="1:23" ht="14.25" x14ac:dyDescent="0.2">
      <c r="A661" s="250"/>
      <c r="B661" s="250"/>
      <c r="C661" s="250"/>
      <c r="D661" s="250"/>
      <c r="E661" s="250"/>
      <c r="F661" s="250"/>
      <c r="G661" s="250"/>
      <c r="H661" s="250"/>
      <c r="I661" s="250"/>
      <c r="J661" s="250"/>
      <c r="K661" s="250"/>
      <c r="L661" s="250"/>
      <c r="M661" s="250"/>
      <c r="N661" s="250"/>
      <c r="O661" s="250"/>
      <c r="P661" s="250"/>
      <c r="Q661" s="250"/>
      <c r="R661" s="250"/>
      <c r="S661" s="250"/>
      <c r="T661" s="250"/>
      <c r="U661" s="250"/>
      <c r="V661" s="250"/>
      <c r="W661" s="250"/>
    </row>
    <row r="662" spans="1:23" ht="14.25" x14ac:dyDescent="0.2">
      <c r="A662" s="250"/>
      <c r="B662" s="250"/>
      <c r="C662" s="250"/>
      <c r="D662" s="250"/>
      <c r="E662" s="250"/>
      <c r="F662" s="250"/>
      <c r="G662" s="250"/>
      <c r="H662" s="250"/>
      <c r="I662" s="250"/>
      <c r="J662" s="250"/>
      <c r="K662" s="250"/>
      <c r="L662" s="250"/>
      <c r="M662" s="250"/>
      <c r="N662" s="250"/>
      <c r="O662" s="250"/>
      <c r="P662" s="250"/>
      <c r="Q662" s="250"/>
      <c r="R662" s="250"/>
      <c r="S662" s="250"/>
      <c r="T662" s="250"/>
      <c r="U662" s="250"/>
      <c r="V662" s="250"/>
      <c r="W662" s="250"/>
    </row>
    <row r="663" spans="1:23" ht="14.25" x14ac:dyDescent="0.2">
      <c r="A663" s="250"/>
      <c r="B663" s="250"/>
      <c r="C663" s="250"/>
      <c r="D663" s="250"/>
      <c r="E663" s="250"/>
      <c r="F663" s="250"/>
      <c r="G663" s="250"/>
      <c r="H663" s="250"/>
      <c r="I663" s="250"/>
      <c r="J663" s="250"/>
      <c r="K663" s="250"/>
      <c r="L663" s="250"/>
      <c r="M663" s="250"/>
      <c r="N663" s="250"/>
      <c r="O663" s="250"/>
      <c r="P663" s="250"/>
      <c r="Q663" s="250"/>
      <c r="R663" s="250"/>
      <c r="S663" s="250"/>
      <c r="T663" s="250"/>
      <c r="U663" s="250"/>
      <c r="V663" s="250"/>
      <c r="W663" s="250"/>
    </row>
    <row r="664" spans="1:23" ht="14.25" x14ac:dyDescent="0.2">
      <c r="A664" s="250"/>
      <c r="B664" s="250"/>
      <c r="C664" s="250"/>
      <c r="D664" s="250"/>
      <c r="E664" s="250"/>
      <c r="F664" s="250"/>
      <c r="G664" s="250"/>
      <c r="H664" s="250"/>
      <c r="I664" s="250"/>
      <c r="J664" s="250"/>
      <c r="K664" s="250"/>
      <c r="L664" s="250"/>
      <c r="M664" s="250"/>
      <c r="N664" s="250"/>
      <c r="O664" s="250"/>
      <c r="P664" s="250"/>
      <c r="Q664" s="250"/>
      <c r="R664" s="250"/>
      <c r="S664" s="250"/>
      <c r="T664" s="250"/>
      <c r="U664" s="250"/>
      <c r="V664" s="250"/>
      <c r="W664" s="250"/>
    </row>
    <row r="665" spans="1:23" ht="14.25" x14ac:dyDescent="0.2">
      <c r="A665" s="250"/>
      <c r="B665" s="250"/>
      <c r="C665" s="250"/>
      <c r="D665" s="250"/>
      <c r="E665" s="250"/>
      <c r="F665" s="250"/>
      <c r="G665" s="250"/>
      <c r="H665" s="250"/>
      <c r="I665" s="250"/>
      <c r="J665" s="250"/>
      <c r="K665" s="250"/>
      <c r="L665" s="250"/>
      <c r="M665" s="250"/>
      <c r="N665" s="250"/>
      <c r="O665" s="250"/>
      <c r="P665" s="250"/>
      <c r="Q665" s="250"/>
      <c r="R665" s="250"/>
      <c r="S665" s="250"/>
      <c r="T665" s="250"/>
      <c r="U665" s="250"/>
      <c r="V665" s="250"/>
      <c r="W665" s="250"/>
    </row>
    <row r="666" spans="1:23" ht="14.25" x14ac:dyDescent="0.2">
      <c r="A666" s="250"/>
      <c r="B666" s="250"/>
      <c r="C666" s="250"/>
      <c r="D666" s="250"/>
      <c r="E666" s="250"/>
      <c r="F666" s="250"/>
      <c r="G666" s="250"/>
      <c r="H666" s="250"/>
      <c r="I666" s="250"/>
      <c r="J666" s="250"/>
      <c r="K666" s="250"/>
      <c r="L666" s="250"/>
      <c r="M666" s="250"/>
      <c r="N666" s="250"/>
      <c r="O666" s="250"/>
      <c r="P666" s="250"/>
      <c r="Q666" s="250"/>
      <c r="R666" s="250"/>
      <c r="S666" s="250"/>
      <c r="T666" s="250"/>
      <c r="U666" s="250"/>
      <c r="V666" s="250"/>
      <c r="W666" s="250"/>
    </row>
    <row r="667" spans="1:23" ht="14.25" x14ac:dyDescent="0.2">
      <c r="A667" s="250"/>
      <c r="B667" s="250"/>
      <c r="C667" s="250"/>
      <c r="D667" s="250"/>
      <c r="E667" s="250"/>
      <c r="F667" s="250"/>
      <c r="G667" s="250"/>
      <c r="H667" s="250"/>
      <c r="I667" s="250"/>
      <c r="J667" s="250"/>
      <c r="K667" s="250"/>
      <c r="L667" s="250"/>
      <c r="M667" s="250"/>
      <c r="N667" s="250"/>
      <c r="O667" s="250"/>
      <c r="P667" s="250"/>
      <c r="Q667" s="250"/>
      <c r="R667" s="250"/>
      <c r="S667" s="250"/>
      <c r="T667" s="250"/>
      <c r="U667" s="250"/>
      <c r="V667" s="250"/>
      <c r="W667" s="250"/>
    </row>
    <row r="668" spans="1:23" ht="14.25" x14ac:dyDescent="0.2">
      <c r="A668" s="250"/>
      <c r="B668" s="250"/>
      <c r="C668" s="250"/>
      <c r="D668" s="250"/>
      <c r="E668" s="250"/>
      <c r="F668" s="250"/>
      <c r="G668" s="250"/>
      <c r="H668" s="250"/>
      <c r="I668" s="250"/>
      <c r="J668" s="250"/>
      <c r="K668" s="250"/>
      <c r="L668" s="250"/>
      <c r="M668" s="250"/>
      <c r="N668" s="250"/>
      <c r="O668" s="250"/>
      <c r="P668" s="250"/>
      <c r="Q668" s="250"/>
      <c r="R668" s="250"/>
      <c r="S668" s="250"/>
      <c r="T668" s="250"/>
      <c r="U668" s="250"/>
      <c r="V668" s="250"/>
      <c r="W668" s="250"/>
    </row>
    <row r="669" spans="1:23" ht="14.25" x14ac:dyDescent="0.2">
      <c r="A669" s="250"/>
      <c r="B669" s="250"/>
      <c r="C669" s="250"/>
      <c r="D669" s="250"/>
      <c r="E669" s="250"/>
      <c r="F669" s="250"/>
      <c r="G669" s="250"/>
      <c r="H669" s="250"/>
      <c r="I669" s="250"/>
      <c r="J669" s="250"/>
      <c r="K669" s="250"/>
      <c r="L669" s="250"/>
      <c r="M669" s="250"/>
      <c r="N669" s="250"/>
      <c r="O669" s="250"/>
      <c r="P669" s="250"/>
      <c r="Q669" s="250"/>
      <c r="R669" s="250"/>
      <c r="S669" s="250"/>
      <c r="T669" s="250"/>
      <c r="U669" s="250"/>
      <c r="V669" s="250"/>
      <c r="W669" s="250"/>
    </row>
    <row r="670" spans="1:23" ht="14.25" x14ac:dyDescent="0.2">
      <c r="A670" s="250"/>
      <c r="B670" s="250"/>
      <c r="C670" s="250"/>
      <c r="D670" s="250"/>
      <c r="E670" s="250"/>
      <c r="F670" s="250"/>
      <c r="G670" s="250"/>
      <c r="H670" s="250"/>
      <c r="I670" s="250"/>
      <c r="J670" s="250"/>
      <c r="K670" s="250"/>
      <c r="L670" s="250"/>
      <c r="M670" s="250"/>
      <c r="N670" s="250"/>
      <c r="O670" s="250"/>
      <c r="P670" s="250"/>
      <c r="Q670" s="250"/>
      <c r="R670" s="250"/>
      <c r="S670" s="250"/>
      <c r="T670" s="250"/>
      <c r="U670" s="250"/>
      <c r="V670" s="250"/>
      <c r="W670" s="250"/>
    </row>
    <row r="671" spans="1:23" ht="14.25" x14ac:dyDescent="0.2">
      <c r="A671" s="250"/>
      <c r="B671" s="250"/>
      <c r="C671" s="250"/>
      <c r="D671" s="250"/>
      <c r="E671" s="250"/>
      <c r="F671" s="250"/>
      <c r="G671" s="250"/>
      <c r="H671" s="250"/>
      <c r="I671" s="250"/>
      <c r="J671" s="250"/>
      <c r="K671" s="250"/>
      <c r="L671" s="250"/>
      <c r="M671" s="250"/>
      <c r="N671" s="250"/>
      <c r="O671" s="250"/>
      <c r="P671" s="250"/>
      <c r="Q671" s="250"/>
      <c r="R671" s="250"/>
      <c r="S671" s="250"/>
      <c r="T671" s="250"/>
      <c r="U671" s="250"/>
      <c r="V671" s="250"/>
      <c r="W671" s="250"/>
    </row>
    <row r="672" spans="1:23" ht="14.25" x14ac:dyDescent="0.2">
      <c r="A672" s="250"/>
      <c r="B672" s="250"/>
      <c r="C672" s="250"/>
      <c r="D672" s="250"/>
      <c r="E672" s="250"/>
      <c r="F672" s="250"/>
      <c r="G672" s="250"/>
      <c r="H672" s="250"/>
      <c r="I672" s="250"/>
      <c r="J672" s="250"/>
      <c r="K672" s="250"/>
      <c r="L672" s="250"/>
      <c r="M672" s="250"/>
      <c r="N672" s="250"/>
      <c r="O672" s="250"/>
      <c r="P672" s="250"/>
      <c r="Q672" s="250"/>
      <c r="R672" s="250"/>
      <c r="S672" s="250"/>
      <c r="T672" s="250"/>
      <c r="U672" s="250"/>
      <c r="V672" s="250"/>
      <c r="W672" s="250"/>
    </row>
    <row r="673" spans="1:23" ht="14.25" x14ac:dyDescent="0.2">
      <c r="A673" s="250"/>
      <c r="B673" s="250"/>
      <c r="C673" s="250"/>
      <c r="D673" s="250"/>
      <c r="E673" s="250"/>
      <c r="F673" s="250"/>
      <c r="G673" s="250"/>
      <c r="H673" s="250"/>
      <c r="I673" s="250"/>
      <c r="J673" s="250"/>
      <c r="K673" s="250"/>
      <c r="L673" s="250"/>
      <c r="M673" s="250"/>
      <c r="N673" s="250"/>
      <c r="O673" s="250"/>
      <c r="P673" s="250"/>
      <c r="Q673" s="250"/>
      <c r="R673" s="250"/>
      <c r="S673" s="250"/>
      <c r="T673" s="250"/>
      <c r="U673" s="250"/>
      <c r="V673" s="250"/>
      <c r="W673" s="250"/>
    </row>
    <row r="674" spans="1:23" ht="14.25" x14ac:dyDescent="0.2">
      <c r="A674" s="250"/>
      <c r="B674" s="250"/>
      <c r="C674" s="250"/>
      <c r="D674" s="250"/>
      <c r="E674" s="250"/>
      <c r="F674" s="250"/>
      <c r="G674" s="250"/>
      <c r="H674" s="250"/>
      <c r="I674" s="250"/>
      <c r="J674" s="250"/>
      <c r="K674" s="250"/>
      <c r="L674" s="250"/>
      <c r="M674" s="250"/>
      <c r="N674" s="250"/>
      <c r="O674" s="250"/>
      <c r="P674" s="250"/>
      <c r="Q674" s="250"/>
      <c r="R674" s="250"/>
      <c r="S674" s="250"/>
      <c r="T674" s="250"/>
      <c r="U674" s="250"/>
      <c r="V674" s="250"/>
      <c r="W674" s="250"/>
    </row>
    <row r="675" spans="1:23" ht="14.25" x14ac:dyDescent="0.2">
      <c r="A675" s="250"/>
      <c r="B675" s="250"/>
      <c r="C675" s="250"/>
      <c r="D675" s="250"/>
      <c r="E675" s="250"/>
      <c r="F675" s="250"/>
      <c r="G675" s="250"/>
      <c r="H675" s="250"/>
      <c r="I675" s="250"/>
      <c r="J675" s="250"/>
      <c r="K675" s="250"/>
      <c r="L675" s="250"/>
      <c r="M675" s="250"/>
      <c r="N675" s="250"/>
      <c r="O675" s="250"/>
      <c r="P675" s="250"/>
      <c r="Q675" s="250"/>
      <c r="R675" s="250"/>
      <c r="S675" s="250"/>
      <c r="T675" s="250"/>
      <c r="U675" s="250"/>
      <c r="V675" s="250"/>
      <c r="W675" s="250"/>
    </row>
    <row r="676" spans="1:23" ht="14.25" x14ac:dyDescent="0.2">
      <c r="A676" s="250"/>
      <c r="B676" s="250"/>
      <c r="C676" s="250"/>
      <c r="D676" s="250"/>
      <c r="E676" s="250"/>
      <c r="F676" s="250"/>
      <c r="G676" s="250"/>
      <c r="H676" s="250"/>
      <c r="I676" s="250"/>
      <c r="J676" s="250"/>
      <c r="K676" s="250"/>
      <c r="L676" s="250"/>
      <c r="M676" s="250"/>
      <c r="N676" s="250"/>
      <c r="O676" s="250"/>
      <c r="P676" s="250"/>
      <c r="Q676" s="250"/>
      <c r="R676" s="250"/>
      <c r="S676" s="250"/>
      <c r="T676" s="250"/>
      <c r="U676" s="250"/>
      <c r="V676" s="250"/>
      <c r="W676" s="250"/>
    </row>
    <row r="677" spans="1:23" ht="14.25" x14ac:dyDescent="0.2">
      <c r="A677" s="250"/>
      <c r="B677" s="250"/>
      <c r="C677" s="250"/>
      <c r="D677" s="250"/>
      <c r="E677" s="250"/>
      <c r="F677" s="250"/>
      <c r="G677" s="250"/>
      <c r="H677" s="250"/>
      <c r="I677" s="250"/>
      <c r="J677" s="250"/>
      <c r="K677" s="250"/>
      <c r="L677" s="250"/>
      <c r="M677" s="250"/>
      <c r="N677" s="250"/>
      <c r="O677" s="250"/>
      <c r="P677" s="250"/>
      <c r="Q677" s="250"/>
      <c r="R677" s="250"/>
      <c r="S677" s="250"/>
      <c r="T677" s="250"/>
      <c r="U677" s="250"/>
      <c r="V677" s="250"/>
      <c r="W677" s="250"/>
    </row>
    <row r="678" spans="1:23" ht="14.25" x14ac:dyDescent="0.2">
      <c r="A678" s="250"/>
      <c r="B678" s="250"/>
      <c r="C678" s="250"/>
      <c r="D678" s="250"/>
      <c r="E678" s="250"/>
      <c r="F678" s="250"/>
      <c r="G678" s="250"/>
      <c r="H678" s="250"/>
      <c r="I678" s="250"/>
      <c r="J678" s="250"/>
      <c r="K678" s="250"/>
      <c r="L678" s="250"/>
      <c r="M678" s="250"/>
      <c r="N678" s="250"/>
      <c r="O678" s="250"/>
      <c r="P678" s="250"/>
      <c r="Q678" s="250"/>
      <c r="R678" s="250"/>
      <c r="S678" s="250"/>
      <c r="T678" s="250"/>
      <c r="U678" s="250"/>
      <c r="V678" s="250"/>
      <c r="W678" s="250"/>
    </row>
    <row r="679" spans="1:23" ht="14.25" x14ac:dyDescent="0.2">
      <c r="A679" s="250"/>
      <c r="B679" s="250"/>
      <c r="C679" s="250"/>
      <c r="D679" s="250"/>
      <c r="E679" s="250"/>
      <c r="F679" s="250"/>
      <c r="G679" s="250"/>
      <c r="H679" s="250"/>
      <c r="I679" s="250"/>
      <c r="J679" s="250"/>
      <c r="K679" s="250"/>
      <c r="L679" s="250"/>
      <c r="M679" s="250"/>
      <c r="N679" s="250"/>
      <c r="O679" s="250"/>
      <c r="P679" s="250"/>
      <c r="Q679" s="250"/>
      <c r="R679" s="250"/>
      <c r="S679" s="250"/>
      <c r="T679" s="250"/>
      <c r="U679" s="250"/>
      <c r="V679" s="250"/>
      <c r="W679" s="250"/>
    </row>
    <row r="680" spans="1:23" ht="14.25" x14ac:dyDescent="0.2">
      <c r="A680" s="250"/>
      <c r="B680" s="250"/>
      <c r="C680" s="250"/>
      <c r="D680" s="250"/>
      <c r="E680" s="250"/>
      <c r="F680" s="250"/>
      <c r="G680" s="250"/>
      <c r="H680" s="250"/>
      <c r="I680" s="250"/>
      <c r="J680" s="250"/>
      <c r="K680" s="250"/>
      <c r="L680" s="250"/>
      <c r="M680" s="250"/>
      <c r="N680" s="250"/>
      <c r="O680" s="250"/>
      <c r="P680" s="250"/>
      <c r="Q680" s="250"/>
      <c r="R680" s="250"/>
      <c r="S680" s="250"/>
      <c r="T680" s="250"/>
      <c r="U680" s="250"/>
      <c r="V680" s="250"/>
      <c r="W680" s="250"/>
    </row>
    <row r="681" spans="1:23" ht="14.25" x14ac:dyDescent="0.2">
      <c r="A681" s="250"/>
      <c r="B681" s="250"/>
      <c r="C681" s="250"/>
      <c r="D681" s="250"/>
      <c r="E681" s="250"/>
      <c r="F681" s="250"/>
      <c r="G681" s="250"/>
      <c r="H681" s="250"/>
      <c r="I681" s="250"/>
      <c r="J681" s="250"/>
      <c r="K681" s="250"/>
      <c r="L681" s="250"/>
      <c r="M681" s="250"/>
      <c r="N681" s="250"/>
      <c r="O681" s="250"/>
      <c r="P681" s="250"/>
      <c r="Q681" s="250"/>
      <c r="R681" s="250"/>
      <c r="S681" s="250"/>
      <c r="T681" s="250"/>
      <c r="U681" s="250"/>
      <c r="V681" s="250"/>
      <c r="W681" s="250"/>
    </row>
    <row r="682" spans="1:23" ht="14.25" x14ac:dyDescent="0.2">
      <c r="A682" s="250"/>
      <c r="B682" s="250"/>
      <c r="C682" s="250"/>
      <c r="D682" s="250"/>
      <c r="E682" s="250"/>
      <c r="F682" s="250"/>
      <c r="G682" s="250"/>
      <c r="H682" s="250"/>
      <c r="I682" s="250"/>
      <c r="J682" s="250"/>
      <c r="K682" s="250"/>
      <c r="L682" s="250"/>
      <c r="M682" s="250"/>
      <c r="N682" s="250"/>
      <c r="O682" s="250"/>
      <c r="P682" s="250"/>
      <c r="Q682" s="250"/>
      <c r="R682" s="250"/>
      <c r="S682" s="250"/>
      <c r="T682" s="250"/>
      <c r="U682" s="250"/>
      <c r="V682" s="250"/>
      <c r="W682" s="250"/>
    </row>
    <row r="683" spans="1:23" ht="14.25" x14ac:dyDescent="0.2">
      <c r="A683" s="250"/>
      <c r="B683" s="250"/>
      <c r="C683" s="250"/>
      <c r="D683" s="250"/>
      <c r="E683" s="250"/>
      <c r="F683" s="250"/>
      <c r="G683" s="250"/>
      <c r="H683" s="250"/>
      <c r="I683" s="250"/>
      <c r="J683" s="250"/>
      <c r="K683" s="250"/>
      <c r="L683" s="250"/>
      <c r="M683" s="250"/>
      <c r="N683" s="250"/>
      <c r="O683" s="250"/>
      <c r="P683" s="250"/>
      <c r="Q683" s="250"/>
      <c r="R683" s="250"/>
      <c r="S683" s="250"/>
      <c r="T683" s="250"/>
      <c r="U683" s="250"/>
      <c r="V683" s="250"/>
      <c r="W683" s="250"/>
    </row>
    <row r="684" spans="1:23" ht="14.25" x14ac:dyDescent="0.2">
      <c r="A684" s="250"/>
      <c r="B684" s="250"/>
      <c r="C684" s="250"/>
      <c r="D684" s="250"/>
      <c r="E684" s="250"/>
      <c r="F684" s="250"/>
      <c r="G684" s="250"/>
      <c r="H684" s="250"/>
      <c r="I684" s="250"/>
      <c r="J684" s="250"/>
      <c r="K684" s="250"/>
      <c r="L684" s="250"/>
      <c r="M684" s="250"/>
      <c r="N684" s="250"/>
      <c r="O684" s="250"/>
      <c r="P684" s="250"/>
      <c r="Q684" s="250"/>
      <c r="R684" s="250"/>
      <c r="S684" s="250"/>
      <c r="T684" s="250"/>
      <c r="U684" s="250"/>
      <c r="V684" s="250"/>
      <c r="W684" s="250"/>
    </row>
    <row r="685" spans="1:23" ht="14.25" x14ac:dyDescent="0.2">
      <c r="A685" s="250"/>
      <c r="B685" s="250"/>
      <c r="C685" s="250"/>
      <c r="D685" s="250"/>
      <c r="E685" s="250"/>
      <c r="F685" s="250"/>
      <c r="G685" s="250"/>
      <c r="H685" s="250"/>
      <c r="I685" s="250"/>
      <c r="J685" s="250"/>
      <c r="K685" s="250"/>
      <c r="L685" s="250"/>
      <c r="M685" s="250"/>
      <c r="N685" s="250"/>
      <c r="O685" s="250"/>
      <c r="P685" s="250"/>
      <c r="Q685" s="250"/>
      <c r="R685" s="250"/>
      <c r="S685" s="250"/>
      <c r="T685" s="250"/>
      <c r="U685" s="250"/>
      <c r="V685" s="250"/>
      <c r="W685" s="250"/>
    </row>
    <row r="686" spans="1:23" ht="14.25" x14ac:dyDescent="0.2">
      <c r="A686" s="250"/>
      <c r="B686" s="250"/>
      <c r="C686" s="250"/>
      <c r="D686" s="250"/>
      <c r="E686" s="250"/>
      <c r="F686" s="250"/>
      <c r="G686" s="250"/>
      <c r="H686" s="250"/>
      <c r="I686" s="250"/>
      <c r="J686" s="250"/>
      <c r="K686" s="250"/>
      <c r="L686" s="250"/>
      <c r="M686" s="250"/>
      <c r="N686" s="250"/>
      <c r="O686" s="250"/>
      <c r="P686" s="250"/>
      <c r="Q686" s="250"/>
      <c r="R686" s="250"/>
      <c r="S686" s="250"/>
      <c r="T686" s="250"/>
      <c r="U686" s="250"/>
      <c r="V686" s="250"/>
      <c r="W686" s="250"/>
    </row>
    <row r="687" spans="1:23" ht="14.25" x14ac:dyDescent="0.2">
      <c r="A687" s="250"/>
      <c r="B687" s="250"/>
      <c r="C687" s="250"/>
      <c r="D687" s="250"/>
      <c r="E687" s="250"/>
      <c r="F687" s="250"/>
      <c r="G687" s="250"/>
      <c r="H687" s="250"/>
      <c r="I687" s="250"/>
      <c r="J687" s="250"/>
      <c r="K687" s="250"/>
      <c r="L687" s="250"/>
      <c r="M687" s="250"/>
      <c r="N687" s="250"/>
      <c r="O687" s="250"/>
      <c r="P687" s="250"/>
      <c r="Q687" s="250"/>
      <c r="R687" s="250"/>
      <c r="S687" s="250"/>
      <c r="T687" s="250"/>
      <c r="U687" s="250"/>
      <c r="V687" s="250"/>
      <c r="W687" s="250"/>
    </row>
    <row r="688" spans="1:23" ht="14.25" x14ac:dyDescent="0.2">
      <c r="A688" s="250"/>
      <c r="B688" s="250"/>
      <c r="C688" s="250"/>
      <c r="D688" s="250"/>
      <c r="E688" s="250"/>
      <c r="F688" s="250"/>
      <c r="G688" s="250"/>
      <c r="H688" s="250"/>
      <c r="I688" s="250"/>
      <c r="J688" s="250"/>
      <c r="K688" s="250"/>
      <c r="L688" s="250"/>
      <c r="M688" s="250"/>
      <c r="N688" s="250"/>
      <c r="O688" s="250"/>
      <c r="P688" s="250"/>
      <c r="Q688" s="250"/>
      <c r="R688" s="250"/>
      <c r="S688" s="250"/>
      <c r="T688" s="250"/>
      <c r="U688" s="250"/>
      <c r="V688" s="250"/>
      <c r="W688" s="250"/>
    </row>
    <row r="689" spans="1:23" ht="14.25" x14ac:dyDescent="0.2">
      <c r="A689" s="250"/>
      <c r="B689" s="250"/>
      <c r="C689" s="250"/>
      <c r="D689" s="250"/>
      <c r="E689" s="250"/>
      <c r="F689" s="250"/>
      <c r="G689" s="250"/>
      <c r="H689" s="250"/>
      <c r="I689" s="250"/>
      <c r="J689" s="250"/>
      <c r="K689" s="250"/>
      <c r="L689" s="250"/>
      <c r="M689" s="250"/>
      <c r="N689" s="250"/>
      <c r="O689" s="250"/>
      <c r="P689" s="250"/>
      <c r="Q689" s="250"/>
      <c r="R689" s="250"/>
      <c r="S689" s="250"/>
      <c r="T689" s="250"/>
      <c r="U689" s="250"/>
      <c r="V689" s="250"/>
      <c r="W689" s="250"/>
    </row>
    <row r="690" spans="1:23" ht="14.25" x14ac:dyDescent="0.2">
      <c r="A690" s="250"/>
      <c r="B690" s="250"/>
      <c r="C690" s="250"/>
      <c r="D690" s="250"/>
      <c r="E690" s="250"/>
      <c r="F690" s="250"/>
      <c r="G690" s="250"/>
      <c r="H690" s="250"/>
      <c r="I690" s="250"/>
      <c r="J690" s="250"/>
      <c r="K690" s="250"/>
      <c r="L690" s="250"/>
      <c r="M690" s="250"/>
      <c r="N690" s="250"/>
      <c r="O690" s="250"/>
      <c r="P690" s="250"/>
      <c r="Q690" s="250"/>
      <c r="R690" s="250"/>
      <c r="S690" s="250"/>
      <c r="T690" s="250"/>
      <c r="U690" s="250"/>
      <c r="V690" s="250"/>
      <c r="W690" s="250"/>
    </row>
    <row r="691" spans="1:23" ht="14.25" x14ac:dyDescent="0.2">
      <c r="A691" s="250"/>
      <c r="B691" s="250"/>
      <c r="C691" s="250"/>
      <c r="D691" s="250"/>
      <c r="E691" s="250"/>
      <c r="F691" s="250"/>
      <c r="G691" s="250"/>
      <c r="H691" s="250"/>
      <c r="I691" s="250"/>
      <c r="J691" s="250"/>
      <c r="K691" s="250"/>
      <c r="L691" s="250"/>
      <c r="M691" s="250"/>
      <c r="N691" s="250"/>
      <c r="O691" s="250"/>
      <c r="P691" s="250"/>
      <c r="Q691" s="250"/>
      <c r="R691" s="250"/>
      <c r="S691" s="250"/>
      <c r="T691" s="250"/>
      <c r="U691" s="250"/>
      <c r="V691" s="250"/>
      <c r="W691" s="250"/>
    </row>
    <row r="692" spans="1:23" ht="14.25" x14ac:dyDescent="0.2">
      <c r="A692" s="250"/>
      <c r="B692" s="250"/>
      <c r="C692" s="250"/>
      <c r="D692" s="250"/>
      <c r="E692" s="250"/>
      <c r="F692" s="250"/>
      <c r="G692" s="250"/>
      <c r="H692" s="250"/>
      <c r="I692" s="250"/>
      <c r="J692" s="250"/>
      <c r="K692" s="250"/>
      <c r="L692" s="250"/>
      <c r="M692" s="250"/>
      <c r="N692" s="250"/>
      <c r="O692" s="250"/>
      <c r="P692" s="250"/>
      <c r="Q692" s="250"/>
      <c r="R692" s="250"/>
      <c r="S692" s="250"/>
      <c r="T692" s="250"/>
      <c r="U692" s="250"/>
      <c r="V692" s="250"/>
      <c r="W692" s="250"/>
    </row>
    <row r="693" spans="1:23" ht="14.25" x14ac:dyDescent="0.2">
      <c r="A693" s="250"/>
      <c r="B693" s="250"/>
      <c r="C693" s="250"/>
      <c r="D693" s="250"/>
      <c r="E693" s="250"/>
      <c r="F693" s="250"/>
      <c r="G693" s="250"/>
      <c r="H693" s="250"/>
      <c r="I693" s="250"/>
      <c r="J693" s="250"/>
      <c r="K693" s="250"/>
      <c r="L693" s="250"/>
      <c r="M693" s="250"/>
      <c r="N693" s="250"/>
      <c r="O693" s="250"/>
      <c r="P693" s="250"/>
      <c r="Q693" s="250"/>
      <c r="R693" s="250"/>
      <c r="S693" s="250"/>
      <c r="T693" s="250"/>
      <c r="U693" s="250"/>
      <c r="V693" s="250"/>
      <c r="W693" s="250"/>
    </row>
    <row r="694" spans="1:23" ht="14.25" x14ac:dyDescent="0.2">
      <c r="A694" s="250"/>
      <c r="B694" s="250"/>
      <c r="C694" s="250"/>
      <c r="D694" s="250"/>
      <c r="E694" s="250"/>
      <c r="F694" s="250"/>
      <c r="G694" s="250"/>
      <c r="H694" s="250"/>
      <c r="I694" s="250"/>
      <c r="J694" s="250"/>
      <c r="K694" s="250"/>
      <c r="L694" s="250"/>
      <c r="M694" s="250"/>
      <c r="N694" s="250"/>
      <c r="O694" s="250"/>
      <c r="P694" s="250"/>
      <c r="Q694" s="250"/>
      <c r="R694" s="250"/>
      <c r="S694" s="250"/>
      <c r="T694" s="250"/>
      <c r="U694" s="250"/>
      <c r="V694" s="250"/>
      <c r="W694" s="250"/>
    </row>
    <row r="695" spans="1:23" ht="14.25" x14ac:dyDescent="0.2">
      <c r="A695" s="250"/>
      <c r="B695" s="250"/>
      <c r="C695" s="250"/>
      <c r="D695" s="250"/>
      <c r="E695" s="250"/>
      <c r="F695" s="250"/>
      <c r="G695" s="250"/>
      <c r="H695" s="250"/>
      <c r="I695" s="250"/>
      <c r="J695" s="250"/>
      <c r="K695" s="250"/>
      <c r="L695" s="250"/>
      <c r="M695" s="250"/>
      <c r="N695" s="250"/>
      <c r="O695" s="250"/>
      <c r="P695" s="250"/>
      <c r="Q695" s="250"/>
      <c r="R695" s="250"/>
      <c r="S695" s="250"/>
      <c r="T695" s="250"/>
      <c r="U695" s="250"/>
      <c r="V695" s="250"/>
      <c r="W695" s="250"/>
    </row>
    <row r="696" spans="1:23" ht="14.25" x14ac:dyDescent="0.2">
      <c r="A696" s="250"/>
      <c r="B696" s="250"/>
      <c r="C696" s="250"/>
      <c r="D696" s="250"/>
      <c r="E696" s="250"/>
      <c r="F696" s="250"/>
      <c r="G696" s="250"/>
      <c r="H696" s="250"/>
      <c r="I696" s="250"/>
      <c r="J696" s="250"/>
      <c r="K696" s="250"/>
      <c r="L696" s="250"/>
      <c r="M696" s="250"/>
      <c r="N696" s="250"/>
      <c r="O696" s="250"/>
      <c r="P696" s="250"/>
      <c r="Q696" s="250"/>
      <c r="R696" s="250"/>
      <c r="S696" s="250"/>
      <c r="T696" s="250"/>
      <c r="U696" s="250"/>
      <c r="V696" s="250"/>
      <c r="W696" s="250"/>
    </row>
    <row r="697" spans="1:23" ht="14.25" x14ac:dyDescent="0.2">
      <c r="A697" s="250"/>
      <c r="B697" s="250"/>
      <c r="C697" s="250"/>
      <c r="D697" s="250"/>
      <c r="E697" s="250"/>
      <c r="F697" s="250"/>
      <c r="G697" s="250"/>
      <c r="H697" s="250"/>
      <c r="I697" s="250"/>
      <c r="J697" s="250"/>
      <c r="K697" s="250"/>
      <c r="L697" s="250"/>
      <c r="M697" s="250"/>
      <c r="N697" s="250"/>
      <c r="O697" s="250"/>
      <c r="P697" s="250"/>
      <c r="Q697" s="250"/>
      <c r="R697" s="250"/>
      <c r="S697" s="250"/>
      <c r="T697" s="250"/>
      <c r="U697" s="250"/>
      <c r="V697" s="250"/>
      <c r="W697" s="250"/>
    </row>
    <row r="698" spans="1:23" ht="14.25" x14ac:dyDescent="0.2">
      <c r="A698" s="250"/>
      <c r="B698" s="250"/>
      <c r="C698" s="250"/>
      <c r="D698" s="250"/>
      <c r="E698" s="250"/>
      <c r="F698" s="250"/>
      <c r="G698" s="250"/>
      <c r="H698" s="250"/>
      <c r="I698" s="250"/>
      <c r="J698" s="250"/>
      <c r="K698" s="250"/>
      <c r="L698" s="250"/>
      <c r="M698" s="250"/>
      <c r="N698" s="250"/>
      <c r="O698" s="250"/>
      <c r="P698" s="250"/>
      <c r="Q698" s="250"/>
      <c r="R698" s="250"/>
      <c r="S698" s="250"/>
      <c r="T698" s="250"/>
      <c r="U698" s="250"/>
      <c r="V698" s="250"/>
      <c r="W698" s="250"/>
    </row>
    <row r="699" spans="1:23" ht="14.25" x14ac:dyDescent="0.2">
      <c r="A699" s="250"/>
      <c r="B699" s="250"/>
      <c r="C699" s="250"/>
      <c r="D699" s="250"/>
      <c r="E699" s="250"/>
      <c r="F699" s="250"/>
      <c r="G699" s="250"/>
      <c r="H699" s="250"/>
      <c r="I699" s="250"/>
      <c r="J699" s="250"/>
      <c r="K699" s="250"/>
      <c r="L699" s="250"/>
      <c r="M699" s="250"/>
      <c r="N699" s="250"/>
      <c r="O699" s="250"/>
      <c r="P699" s="250"/>
      <c r="Q699" s="250"/>
      <c r="R699" s="250"/>
      <c r="S699" s="250"/>
      <c r="T699" s="250"/>
      <c r="U699" s="250"/>
      <c r="V699" s="250"/>
      <c r="W699" s="250"/>
    </row>
    <row r="700" spans="1:23" ht="14.25" x14ac:dyDescent="0.2">
      <c r="A700" s="250"/>
      <c r="B700" s="250"/>
      <c r="C700" s="250"/>
      <c r="D700" s="250"/>
      <c r="E700" s="250"/>
      <c r="F700" s="250"/>
      <c r="G700" s="250"/>
      <c r="H700" s="250"/>
      <c r="I700" s="250"/>
      <c r="J700" s="250"/>
      <c r="K700" s="250"/>
      <c r="L700" s="250"/>
      <c r="M700" s="250"/>
      <c r="N700" s="250"/>
      <c r="O700" s="250"/>
      <c r="P700" s="250"/>
      <c r="Q700" s="250"/>
      <c r="R700" s="250"/>
      <c r="S700" s="250"/>
      <c r="T700" s="250"/>
      <c r="U700" s="250"/>
      <c r="V700" s="250"/>
      <c r="W700" s="250"/>
    </row>
    <row r="701" spans="1:23" ht="14.25" x14ac:dyDescent="0.2">
      <c r="A701" s="250"/>
      <c r="B701" s="250"/>
      <c r="C701" s="250"/>
      <c r="D701" s="250"/>
      <c r="E701" s="250"/>
      <c r="F701" s="250"/>
      <c r="G701" s="250"/>
      <c r="H701" s="250"/>
      <c r="I701" s="250"/>
      <c r="J701" s="250"/>
      <c r="K701" s="250"/>
      <c r="L701" s="250"/>
      <c r="M701" s="250"/>
      <c r="N701" s="250"/>
      <c r="O701" s="250"/>
      <c r="P701" s="250"/>
      <c r="Q701" s="250"/>
      <c r="R701" s="250"/>
      <c r="S701" s="250"/>
      <c r="T701" s="250"/>
      <c r="U701" s="250"/>
      <c r="V701" s="250"/>
      <c r="W701" s="250"/>
    </row>
    <row r="702" spans="1:23" ht="14.25" x14ac:dyDescent="0.2">
      <c r="A702" s="250"/>
      <c r="B702" s="250"/>
      <c r="C702" s="250"/>
      <c r="D702" s="250"/>
      <c r="E702" s="250"/>
      <c r="F702" s="250"/>
      <c r="G702" s="250"/>
      <c r="H702" s="250"/>
      <c r="I702" s="250"/>
      <c r="J702" s="250"/>
      <c r="K702" s="250"/>
      <c r="L702" s="250"/>
      <c r="M702" s="250"/>
      <c r="N702" s="250"/>
      <c r="O702" s="250"/>
      <c r="P702" s="250"/>
      <c r="Q702" s="250"/>
      <c r="R702" s="250"/>
      <c r="S702" s="250"/>
      <c r="T702" s="250"/>
      <c r="U702" s="250"/>
      <c r="V702" s="250"/>
      <c r="W702" s="250"/>
    </row>
    <row r="703" spans="1:23" ht="14.25" x14ac:dyDescent="0.2">
      <c r="A703" s="250"/>
      <c r="B703" s="250"/>
      <c r="C703" s="250"/>
      <c r="D703" s="250"/>
      <c r="E703" s="250"/>
      <c r="F703" s="250"/>
      <c r="G703" s="250"/>
      <c r="H703" s="250"/>
      <c r="I703" s="250"/>
      <c r="J703" s="250"/>
      <c r="K703" s="250"/>
      <c r="L703" s="250"/>
      <c r="M703" s="250"/>
      <c r="N703" s="250"/>
      <c r="O703" s="250"/>
      <c r="P703" s="250"/>
      <c r="Q703" s="250"/>
      <c r="R703" s="250"/>
      <c r="S703" s="250"/>
      <c r="T703" s="250"/>
      <c r="U703" s="250"/>
      <c r="V703" s="250"/>
      <c r="W703" s="250"/>
    </row>
    <row r="704" spans="1:23" ht="14.25" x14ac:dyDescent="0.2">
      <c r="A704" s="250"/>
      <c r="B704" s="250"/>
      <c r="C704" s="250"/>
      <c r="D704" s="250"/>
      <c r="E704" s="250"/>
      <c r="F704" s="250"/>
      <c r="G704" s="250"/>
      <c r="H704" s="250"/>
      <c r="I704" s="250"/>
      <c r="J704" s="250"/>
      <c r="K704" s="250"/>
      <c r="L704" s="250"/>
      <c r="M704" s="250"/>
      <c r="N704" s="250"/>
      <c r="O704" s="250"/>
      <c r="P704" s="250"/>
      <c r="Q704" s="250"/>
      <c r="R704" s="250"/>
      <c r="S704" s="250"/>
      <c r="T704" s="250"/>
      <c r="U704" s="250"/>
      <c r="V704" s="250"/>
      <c r="W704" s="250"/>
    </row>
    <row r="705" spans="1:23" ht="14.25" x14ac:dyDescent="0.2">
      <c r="A705" s="250"/>
      <c r="B705" s="250"/>
      <c r="C705" s="250"/>
      <c r="D705" s="250"/>
      <c r="E705" s="250"/>
      <c r="F705" s="250"/>
      <c r="G705" s="250"/>
      <c r="H705" s="250"/>
      <c r="I705" s="250"/>
      <c r="J705" s="250"/>
      <c r="K705" s="250"/>
      <c r="L705" s="250"/>
      <c r="M705" s="250"/>
      <c r="N705" s="250"/>
      <c r="O705" s="250"/>
      <c r="P705" s="250"/>
      <c r="Q705" s="250"/>
      <c r="R705" s="250"/>
      <c r="S705" s="250"/>
      <c r="T705" s="250"/>
      <c r="U705" s="250"/>
      <c r="V705" s="250"/>
      <c r="W705" s="250"/>
    </row>
    <row r="706" spans="1:23" ht="14.25" x14ac:dyDescent="0.2">
      <c r="A706" s="250"/>
      <c r="B706" s="250"/>
      <c r="C706" s="250"/>
      <c r="D706" s="250"/>
      <c r="E706" s="250"/>
      <c r="F706" s="250"/>
      <c r="G706" s="250"/>
      <c r="H706" s="250"/>
      <c r="I706" s="250"/>
      <c r="J706" s="250"/>
      <c r="K706" s="250"/>
      <c r="L706" s="250"/>
      <c r="M706" s="250"/>
      <c r="N706" s="250"/>
      <c r="O706" s="250"/>
      <c r="P706" s="250"/>
      <c r="Q706" s="250"/>
      <c r="R706" s="250"/>
      <c r="S706" s="250"/>
      <c r="T706" s="250"/>
      <c r="U706" s="250"/>
      <c r="V706" s="250"/>
      <c r="W706" s="250"/>
    </row>
    <row r="707" spans="1:23" ht="14.25" x14ac:dyDescent="0.2">
      <c r="A707" s="250"/>
      <c r="B707" s="250"/>
      <c r="C707" s="250"/>
      <c r="D707" s="250"/>
      <c r="E707" s="250"/>
      <c r="F707" s="250"/>
      <c r="G707" s="250"/>
      <c r="H707" s="250"/>
      <c r="I707" s="250"/>
      <c r="J707" s="250"/>
      <c r="K707" s="250"/>
      <c r="L707" s="250"/>
      <c r="M707" s="250"/>
      <c r="N707" s="250"/>
      <c r="O707" s="250"/>
      <c r="P707" s="250"/>
      <c r="Q707" s="250"/>
      <c r="R707" s="250"/>
      <c r="S707" s="250"/>
      <c r="T707" s="250"/>
      <c r="U707" s="250"/>
      <c r="V707" s="250"/>
      <c r="W707" s="250"/>
    </row>
    <row r="708" spans="1:23" ht="14.25" x14ac:dyDescent="0.2">
      <c r="A708" s="250"/>
      <c r="B708" s="250"/>
      <c r="C708" s="250"/>
      <c r="D708" s="250"/>
      <c r="E708" s="250"/>
      <c r="F708" s="250"/>
      <c r="G708" s="250"/>
      <c r="H708" s="250"/>
      <c r="I708" s="250"/>
      <c r="J708" s="250"/>
      <c r="K708" s="250"/>
      <c r="L708" s="250"/>
      <c r="M708" s="250"/>
      <c r="N708" s="250"/>
      <c r="O708" s="250"/>
      <c r="P708" s="250"/>
      <c r="Q708" s="250"/>
      <c r="R708" s="250"/>
      <c r="S708" s="250"/>
      <c r="T708" s="250"/>
      <c r="U708" s="250"/>
      <c r="V708" s="250"/>
      <c r="W708" s="250"/>
    </row>
    <row r="709" spans="1:23" ht="14.25" x14ac:dyDescent="0.2">
      <c r="A709" s="250"/>
      <c r="B709" s="250"/>
      <c r="C709" s="250"/>
      <c r="D709" s="250"/>
      <c r="E709" s="250"/>
      <c r="F709" s="250"/>
      <c r="G709" s="250"/>
      <c r="H709" s="250"/>
      <c r="I709" s="250"/>
      <c r="J709" s="250"/>
      <c r="K709" s="250"/>
      <c r="L709" s="250"/>
      <c r="M709" s="250"/>
      <c r="N709" s="250"/>
      <c r="O709" s="250"/>
      <c r="P709" s="250"/>
      <c r="Q709" s="250"/>
      <c r="R709" s="250"/>
      <c r="S709" s="250"/>
      <c r="T709" s="250"/>
      <c r="U709" s="250"/>
      <c r="V709" s="250"/>
      <c r="W709" s="250"/>
    </row>
    <row r="710" spans="1:23" ht="14.25" x14ac:dyDescent="0.2">
      <c r="A710" s="250"/>
      <c r="B710" s="250"/>
      <c r="C710" s="250"/>
      <c r="D710" s="250"/>
      <c r="E710" s="250"/>
      <c r="F710" s="250"/>
      <c r="G710" s="250"/>
      <c r="H710" s="250"/>
      <c r="I710" s="250"/>
      <c r="J710" s="250"/>
      <c r="K710" s="250"/>
      <c r="L710" s="250"/>
      <c r="M710" s="250"/>
      <c r="N710" s="250"/>
      <c r="O710" s="250"/>
      <c r="P710" s="250"/>
      <c r="Q710" s="250"/>
      <c r="R710" s="250"/>
      <c r="S710" s="250"/>
      <c r="T710" s="250"/>
      <c r="U710" s="250"/>
      <c r="V710" s="250"/>
      <c r="W710" s="250"/>
    </row>
    <row r="711" spans="1:23" ht="14.25" x14ac:dyDescent="0.2">
      <c r="A711" s="250"/>
      <c r="B711" s="250"/>
      <c r="C711" s="250"/>
      <c r="D711" s="250"/>
      <c r="E711" s="250"/>
      <c r="F711" s="250"/>
      <c r="G711" s="250"/>
      <c r="H711" s="250"/>
      <c r="I711" s="250"/>
      <c r="J711" s="250"/>
      <c r="K711" s="250"/>
      <c r="L711" s="250"/>
      <c r="M711" s="250"/>
      <c r="N711" s="250"/>
      <c r="O711" s="250"/>
      <c r="P711" s="250"/>
      <c r="Q711" s="250"/>
      <c r="R711" s="250"/>
      <c r="S711" s="250"/>
      <c r="T711" s="250"/>
      <c r="U711" s="250"/>
      <c r="V711" s="250"/>
      <c r="W711" s="250"/>
    </row>
    <row r="712" spans="1:23" ht="14.25" x14ac:dyDescent="0.2">
      <c r="A712" s="250"/>
      <c r="B712" s="250"/>
      <c r="C712" s="250"/>
      <c r="D712" s="250"/>
      <c r="E712" s="250"/>
      <c r="F712" s="250"/>
      <c r="G712" s="250"/>
      <c r="H712" s="250"/>
      <c r="I712" s="250"/>
      <c r="J712" s="250"/>
      <c r="K712" s="250"/>
      <c r="L712" s="250"/>
      <c r="M712" s="250"/>
      <c r="N712" s="250"/>
      <c r="O712" s="250"/>
      <c r="P712" s="250"/>
      <c r="Q712" s="250"/>
      <c r="R712" s="250"/>
      <c r="S712" s="250"/>
      <c r="T712" s="250"/>
      <c r="U712" s="250"/>
      <c r="V712" s="250"/>
      <c r="W712" s="250"/>
    </row>
    <row r="713" spans="1:23" ht="14.25" x14ac:dyDescent="0.2">
      <c r="A713" s="250"/>
      <c r="B713" s="250"/>
      <c r="C713" s="250"/>
      <c r="D713" s="250"/>
      <c r="E713" s="250"/>
      <c r="F713" s="250"/>
      <c r="G713" s="250"/>
      <c r="H713" s="250"/>
      <c r="I713" s="250"/>
      <c r="J713" s="250"/>
      <c r="K713" s="250"/>
      <c r="L713" s="250"/>
      <c r="M713" s="250"/>
      <c r="N713" s="250"/>
      <c r="O713" s="250"/>
      <c r="P713" s="250"/>
      <c r="Q713" s="250"/>
      <c r="R713" s="250"/>
      <c r="S713" s="250"/>
      <c r="T713" s="250"/>
      <c r="U713" s="250"/>
      <c r="V713" s="250"/>
      <c r="W713" s="250"/>
    </row>
    <row r="714" spans="1:23" ht="14.25" x14ac:dyDescent="0.2">
      <c r="A714" s="250"/>
      <c r="B714" s="250"/>
      <c r="C714" s="250"/>
      <c r="D714" s="250"/>
      <c r="E714" s="250"/>
      <c r="F714" s="250"/>
      <c r="G714" s="250"/>
      <c r="H714" s="250"/>
      <c r="I714" s="250"/>
      <c r="J714" s="250"/>
      <c r="K714" s="250"/>
      <c r="L714" s="250"/>
      <c r="M714" s="250"/>
      <c r="N714" s="250"/>
      <c r="O714" s="250"/>
      <c r="P714" s="250"/>
      <c r="Q714" s="250"/>
      <c r="R714" s="250"/>
      <c r="S714" s="250"/>
      <c r="T714" s="250"/>
      <c r="U714" s="250"/>
      <c r="V714" s="250"/>
      <c r="W714" s="250"/>
    </row>
    <row r="715" spans="1:23" ht="14.25" x14ac:dyDescent="0.2">
      <c r="A715" s="250"/>
      <c r="B715" s="250"/>
      <c r="C715" s="250"/>
      <c r="D715" s="250"/>
      <c r="E715" s="250"/>
      <c r="F715" s="250"/>
      <c r="G715" s="250"/>
      <c r="H715" s="250"/>
      <c r="I715" s="250"/>
      <c r="J715" s="250"/>
      <c r="K715" s="250"/>
      <c r="L715" s="250"/>
      <c r="M715" s="250"/>
      <c r="N715" s="250"/>
      <c r="O715" s="250"/>
      <c r="P715" s="250"/>
      <c r="Q715" s="250"/>
      <c r="R715" s="250"/>
      <c r="S715" s="250"/>
      <c r="T715" s="250"/>
      <c r="U715" s="250"/>
      <c r="V715" s="250"/>
      <c r="W715" s="250"/>
    </row>
    <row r="716" spans="1:23" ht="14.25" x14ac:dyDescent="0.2">
      <c r="A716" s="250"/>
      <c r="B716" s="250"/>
      <c r="C716" s="250"/>
      <c r="D716" s="250"/>
      <c r="E716" s="250"/>
      <c r="F716" s="250"/>
      <c r="G716" s="250"/>
      <c r="H716" s="250"/>
      <c r="I716" s="250"/>
      <c r="J716" s="250"/>
      <c r="K716" s="250"/>
      <c r="L716" s="250"/>
      <c r="M716" s="250"/>
      <c r="N716" s="250"/>
      <c r="O716" s="250"/>
      <c r="P716" s="250"/>
      <c r="Q716" s="250"/>
      <c r="R716" s="250"/>
      <c r="S716" s="250"/>
      <c r="T716" s="250"/>
      <c r="U716" s="250"/>
      <c r="V716" s="250"/>
      <c r="W716" s="250"/>
    </row>
    <row r="717" spans="1:23" ht="14.25" x14ac:dyDescent="0.2">
      <c r="A717" s="250"/>
      <c r="B717" s="250"/>
      <c r="C717" s="250"/>
      <c r="D717" s="250"/>
      <c r="E717" s="250"/>
      <c r="F717" s="250"/>
      <c r="G717" s="250"/>
      <c r="H717" s="250"/>
      <c r="I717" s="250"/>
      <c r="J717" s="250"/>
      <c r="K717" s="250"/>
      <c r="L717" s="250"/>
      <c r="M717" s="250"/>
      <c r="N717" s="250"/>
      <c r="O717" s="250"/>
      <c r="P717" s="250"/>
      <c r="Q717" s="250"/>
      <c r="R717" s="250"/>
      <c r="S717" s="250"/>
      <c r="T717" s="250"/>
      <c r="U717" s="250"/>
      <c r="V717" s="250"/>
      <c r="W717" s="250"/>
    </row>
    <row r="718" spans="1:23" ht="14.25" x14ac:dyDescent="0.2">
      <c r="A718" s="250"/>
      <c r="B718" s="250"/>
      <c r="C718" s="250"/>
      <c r="D718" s="250"/>
      <c r="E718" s="250"/>
      <c r="F718" s="250"/>
      <c r="G718" s="250"/>
      <c r="H718" s="250"/>
      <c r="I718" s="250"/>
      <c r="J718" s="250"/>
      <c r="K718" s="250"/>
      <c r="L718" s="250"/>
      <c r="M718" s="250"/>
      <c r="N718" s="250"/>
      <c r="O718" s="250"/>
      <c r="P718" s="250"/>
      <c r="Q718" s="250"/>
      <c r="R718" s="250"/>
      <c r="S718" s="250"/>
      <c r="T718" s="250"/>
      <c r="U718" s="250"/>
      <c r="V718" s="250"/>
      <c r="W718" s="250"/>
    </row>
    <row r="719" spans="1:23" ht="14.25" x14ac:dyDescent="0.2">
      <c r="A719" s="250"/>
      <c r="B719" s="250"/>
      <c r="C719" s="250"/>
      <c r="D719" s="250"/>
      <c r="E719" s="250"/>
      <c r="F719" s="250"/>
      <c r="G719" s="250"/>
      <c r="H719" s="250"/>
      <c r="I719" s="250"/>
      <c r="J719" s="250"/>
      <c r="K719" s="250"/>
      <c r="L719" s="250"/>
      <c r="M719" s="250"/>
      <c r="N719" s="250"/>
      <c r="O719" s="250"/>
      <c r="P719" s="250"/>
      <c r="Q719" s="250"/>
      <c r="R719" s="250"/>
      <c r="S719" s="250"/>
      <c r="T719" s="250"/>
      <c r="U719" s="250"/>
      <c r="V719" s="250"/>
      <c r="W719" s="250"/>
    </row>
    <row r="720" spans="1:23" ht="14.25" x14ac:dyDescent="0.2">
      <c r="A720" s="250"/>
      <c r="B720" s="250"/>
      <c r="C720" s="250"/>
      <c r="D720" s="250"/>
      <c r="E720" s="250"/>
      <c r="F720" s="250"/>
      <c r="G720" s="250"/>
      <c r="H720" s="250"/>
      <c r="I720" s="250"/>
      <c r="J720" s="250"/>
      <c r="K720" s="250"/>
      <c r="L720" s="250"/>
      <c r="M720" s="250"/>
      <c r="N720" s="250"/>
      <c r="O720" s="250"/>
      <c r="P720" s="250"/>
      <c r="Q720" s="250"/>
      <c r="R720" s="250"/>
      <c r="S720" s="250"/>
      <c r="T720" s="250"/>
      <c r="U720" s="250"/>
      <c r="V720" s="250"/>
      <c r="W720" s="250"/>
    </row>
    <row r="721" spans="1:23" ht="14.25" x14ac:dyDescent="0.2">
      <c r="A721" s="250"/>
      <c r="B721" s="250"/>
      <c r="C721" s="250"/>
      <c r="D721" s="250"/>
      <c r="E721" s="250"/>
      <c r="F721" s="250"/>
      <c r="G721" s="250"/>
      <c r="H721" s="250"/>
      <c r="I721" s="250"/>
      <c r="J721" s="250"/>
      <c r="K721" s="250"/>
      <c r="L721" s="250"/>
      <c r="M721" s="250"/>
      <c r="N721" s="250"/>
      <c r="O721" s="250"/>
      <c r="P721" s="250"/>
      <c r="Q721" s="250"/>
      <c r="R721" s="250"/>
      <c r="S721" s="250"/>
      <c r="T721" s="250"/>
      <c r="U721" s="250"/>
      <c r="V721" s="250"/>
      <c r="W721" s="250"/>
    </row>
    <row r="722" spans="1:23" ht="14.25" x14ac:dyDescent="0.2">
      <c r="A722" s="250"/>
      <c r="B722" s="250"/>
      <c r="C722" s="250"/>
      <c r="D722" s="250"/>
      <c r="E722" s="250"/>
      <c r="F722" s="250"/>
      <c r="G722" s="250"/>
      <c r="H722" s="250"/>
      <c r="I722" s="250"/>
      <c r="J722" s="250"/>
      <c r="K722" s="250"/>
      <c r="L722" s="250"/>
      <c r="M722" s="250"/>
      <c r="N722" s="250"/>
      <c r="O722" s="250"/>
      <c r="P722" s="250"/>
      <c r="Q722" s="250"/>
      <c r="R722" s="250"/>
      <c r="S722" s="250"/>
      <c r="T722" s="250"/>
      <c r="U722" s="250"/>
      <c r="V722" s="250"/>
      <c r="W722" s="250"/>
    </row>
    <row r="723" spans="1:23" ht="14.25" x14ac:dyDescent="0.2">
      <c r="A723" s="250"/>
      <c r="B723" s="250"/>
      <c r="C723" s="250"/>
      <c r="D723" s="250"/>
      <c r="E723" s="250"/>
      <c r="F723" s="250"/>
      <c r="G723" s="250"/>
      <c r="H723" s="250"/>
      <c r="I723" s="250"/>
      <c r="J723" s="250"/>
      <c r="K723" s="250"/>
      <c r="L723" s="250"/>
      <c r="M723" s="250"/>
      <c r="N723" s="250"/>
      <c r="O723" s="250"/>
      <c r="P723" s="250"/>
      <c r="Q723" s="250"/>
      <c r="R723" s="250"/>
      <c r="S723" s="250"/>
      <c r="T723" s="250"/>
      <c r="U723" s="250"/>
      <c r="V723" s="250"/>
      <c r="W723" s="250"/>
    </row>
    <row r="724" spans="1:23" ht="14.25" x14ac:dyDescent="0.2">
      <c r="A724" s="250"/>
      <c r="B724" s="250"/>
      <c r="C724" s="250"/>
      <c r="D724" s="250"/>
      <c r="E724" s="250"/>
      <c r="F724" s="250"/>
      <c r="G724" s="250"/>
      <c r="H724" s="250"/>
      <c r="I724" s="250"/>
      <c r="J724" s="250"/>
      <c r="K724" s="250"/>
      <c r="L724" s="250"/>
      <c r="M724" s="250"/>
      <c r="N724" s="250"/>
      <c r="O724" s="250"/>
      <c r="P724" s="250"/>
      <c r="Q724" s="250"/>
      <c r="R724" s="250"/>
      <c r="S724" s="250"/>
      <c r="T724" s="250"/>
      <c r="U724" s="250"/>
      <c r="V724" s="250"/>
      <c r="W724" s="250"/>
    </row>
    <row r="725" spans="1:23" ht="14.25" x14ac:dyDescent="0.2">
      <c r="A725" s="250"/>
      <c r="B725" s="250"/>
      <c r="C725" s="250"/>
      <c r="D725" s="250"/>
      <c r="E725" s="250"/>
      <c r="F725" s="250"/>
      <c r="G725" s="250"/>
      <c r="H725" s="250"/>
      <c r="I725" s="250"/>
      <c r="J725" s="250"/>
      <c r="K725" s="250"/>
      <c r="L725" s="250"/>
      <c r="M725" s="250"/>
      <c r="N725" s="250"/>
      <c r="O725" s="250"/>
      <c r="P725" s="250"/>
      <c r="Q725" s="250"/>
      <c r="R725" s="250"/>
      <c r="S725" s="250"/>
      <c r="T725" s="250"/>
      <c r="U725" s="250"/>
      <c r="V725" s="250"/>
      <c r="W725" s="250"/>
    </row>
    <row r="726" spans="1:23" ht="14.25" x14ac:dyDescent="0.2">
      <c r="A726" s="250"/>
      <c r="B726" s="250"/>
      <c r="C726" s="250"/>
      <c r="D726" s="250"/>
      <c r="E726" s="250"/>
      <c r="F726" s="250"/>
      <c r="G726" s="250"/>
      <c r="H726" s="250"/>
      <c r="I726" s="250"/>
      <c r="J726" s="250"/>
      <c r="K726" s="250"/>
      <c r="L726" s="250"/>
      <c r="M726" s="250"/>
      <c r="N726" s="250"/>
      <c r="O726" s="250"/>
      <c r="P726" s="250"/>
      <c r="Q726" s="250"/>
      <c r="R726" s="250"/>
      <c r="S726" s="250"/>
      <c r="T726" s="250"/>
      <c r="U726" s="250"/>
      <c r="V726" s="250"/>
      <c r="W726" s="250"/>
    </row>
    <row r="727" spans="1:23" ht="14.25" x14ac:dyDescent="0.2">
      <c r="A727" s="250"/>
      <c r="B727" s="250"/>
      <c r="C727" s="250"/>
      <c r="D727" s="250"/>
      <c r="E727" s="250"/>
      <c r="F727" s="250"/>
      <c r="G727" s="250"/>
      <c r="H727" s="250"/>
      <c r="I727" s="250"/>
      <c r="J727" s="250"/>
      <c r="K727" s="250"/>
      <c r="L727" s="250"/>
      <c r="M727" s="250"/>
      <c r="N727" s="250"/>
      <c r="O727" s="250"/>
      <c r="P727" s="250"/>
      <c r="Q727" s="250"/>
      <c r="R727" s="250"/>
      <c r="S727" s="250"/>
      <c r="T727" s="250"/>
      <c r="U727" s="250"/>
      <c r="V727" s="250"/>
      <c r="W727" s="250"/>
    </row>
    <row r="728" spans="1:23" ht="14.25" x14ac:dyDescent="0.2">
      <c r="A728" s="250"/>
      <c r="B728" s="250"/>
      <c r="C728" s="250"/>
      <c r="D728" s="250"/>
      <c r="E728" s="250"/>
      <c r="F728" s="250"/>
      <c r="G728" s="250"/>
      <c r="H728" s="250"/>
      <c r="I728" s="250"/>
      <c r="J728" s="250"/>
      <c r="K728" s="250"/>
      <c r="L728" s="250"/>
      <c r="M728" s="250"/>
      <c r="N728" s="250"/>
      <c r="O728" s="250"/>
      <c r="P728" s="250"/>
      <c r="Q728" s="250"/>
      <c r="R728" s="250"/>
      <c r="S728" s="250"/>
      <c r="T728" s="250"/>
      <c r="U728" s="250"/>
      <c r="V728" s="250"/>
      <c r="W728" s="250"/>
    </row>
    <row r="729" spans="1:23" ht="14.25" x14ac:dyDescent="0.2">
      <c r="A729" s="250"/>
      <c r="B729" s="250"/>
      <c r="C729" s="250"/>
      <c r="D729" s="250"/>
      <c r="E729" s="250"/>
      <c r="F729" s="250"/>
      <c r="G729" s="250"/>
      <c r="H729" s="250"/>
      <c r="I729" s="250"/>
      <c r="J729" s="250"/>
      <c r="K729" s="250"/>
      <c r="L729" s="250"/>
      <c r="M729" s="250"/>
      <c r="N729" s="250"/>
      <c r="O729" s="250"/>
      <c r="P729" s="250"/>
      <c r="Q729" s="250"/>
      <c r="R729" s="250"/>
      <c r="S729" s="250"/>
      <c r="T729" s="250"/>
      <c r="U729" s="250"/>
      <c r="V729" s="250"/>
      <c r="W729" s="250"/>
    </row>
    <row r="730" spans="1:23" ht="14.25" x14ac:dyDescent="0.2">
      <c r="A730" s="250"/>
      <c r="B730" s="250"/>
      <c r="C730" s="250"/>
      <c r="D730" s="250"/>
      <c r="E730" s="250"/>
      <c r="F730" s="250"/>
      <c r="G730" s="250"/>
      <c r="H730" s="250"/>
      <c r="I730" s="250"/>
      <c r="J730" s="250"/>
      <c r="K730" s="250"/>
      <c r="L730" s="250"/>
      <c r="M730" s="250"/>
      <c r="N730" s="250"/>
      <c r="O730" s="250"/>
      <c r="P730" s="250"/>
      <c r="Q730" s="250"/>
      <c r="R730" s="250"/>
      <c r="S730" s="250"/>
      <c r="T730" s="250"/>
      <c r="U730" s="250"/>
      <c r="V730" s="250"/>
      <c r="W730" s="250"/>
    </row>
    <row r="731" spans="1:23" ht="14.25" x14ac:dyDescent="0.2">
      <c r="A731" s="250"/>
      <c r="B731" s="250"/>
      <c r="C731" s="250"/>
      <c r="D731" s="250"/>
      <c r="E731" s="250"/>
      <c r="F731" s="250"/>
      <c r="G731" s="250"/>
      <c r="H731" s="250"/>
      <c r="I731" s="250"/>
      <c r="J731" s="250"/>
      <c r="K731" s="250"/>
      <c r="L731" s="250"/>
      <c r="M731" s="250"/>
      <c r="N731" s="250"/>
      <c r="O731" s="250"/>
      <c r="P731" s="250"/>
      <c r="Q731" s="250"/>
      <c r="R731" s="250"/>
      <c r="S731" s="250"/>
      <c r="T731" s="250"/>
      <c r="U731" s="250"/>
      <c r="V731" s="250"/>
      <c r="W731" s="250"/>
    </row>
    <row r="732" spans="1:23" ht="14.25" x14ac:dyDescent="0.2">
      <c r="A732" s="250"/>
      <c r="B732" s="250"/>
      <c r="C732" s="250"/>
      <c r="D732" s="250"/>
      <c r="E732" s="250"/>
      <c r="F732" s="250"/>
      <c r="G732" s="250"/>
      <c r="H732" s="250"/>
      <c r="I732" s="250"/>
      <c r="J732" s="250"/>
      <c r="K732" s="250"/>
      <c r="L732" s="250"/>
      <c r="M732" s="250"/>
      <c r="N732" s="250"/>
      <c r="O732" s="250"/>
      <c r="P732" s="250"/>
      <c r="Q732" s="250"/>
      <c r="R732" s="250"/>
      <c r="S732" s="250"/>
      <c r="T732" s="250"/>
      <c r="U732" s="250"/>
      <c r="V732" s="250"/>
      <c r="W732" s="250"/>
    </row>
    <row r="733" spans="1:23" ht="14.25" x14ac:dyDescent="0.2">
      <c r="A733" s="250"/>
      <c r="B733" s="250"/>
      <c r="C733" s="250"/>
      <c r="D733" s="250"/>
      <c r="E733" s="250"/>
      <c r="F733" s="250"/>
      <c r="G733" s="250"/>
      <c r="H733" s="250"/>
      <c r="I733" s="250"/>
      <c r="J733" s="250"/>
      <c r="K733" s="250"/>
      <c r="L733" s="250"/>
      <c r="M733" s="250"/>
      <c r="N733" s="250"/>
      <c r="O733" s="250"/>
      <c r="P733" s="250"/>
      <c r="Q733" s="250"/>
      <c r="R733" s="250"/>
      <c r="S733" s="250"/>
      <c r="T733" s="250"/>
      <c r="U733" s="250"/>
      <c r="V733" s="250"/>
      <c r="W733" s="250"/>
    </row>
    <row r="734" spans="1:23" ht="14.25" x14ac:dyDescent="0.2">
      <c r="A734" s="250"/>
      <c r="B734" s="250"/>
      <c r="C734" s="250"/>
      <c r="D734" s="250"/>
      <c r="E734" s="250"/>
      <c r="F734" s="250"/>
      <c r="G734" s="250"/>
      <c r="H734" s="250"/>
      <c r="I734" s="250"/>
      <c r="J734" s="250"/>
      <c r="K734" s="250"/>
      <c r="L734" s="250"/>
      <c r="M734" s="250"/>
      <c r="N734" s="250"/>
      <c r="O734" s="250"/>
      <c r="P734" s="250"/>
      <c r="Q734" s="250"/>
      <c r="R734" s="250"/>
      <c r="S734" s="250"/>
      <c r="T734" s="250"/>
      <c r="U734" s="250"/>
      <c r="V734" s="250"/>
      <c r="W734" s="250"/>
    </row>
    <row r="735" spans="1:23" ht="14.25" x14ac:dyDescent="0.2">
      <c r="A735" s="250"/>
      <c r="B735" s="250"/>
      <c r="C735" s="250"/>
      <c r="D735" s="250"/>
      <c r="E735" s="250"/>
      <c r="F735" s="250"/>
      <c r="G735" s="250"/>
      <c r="H735" s="250"/>
      <c r="I735" s="250"/>
      <c r="J735" s="250"/>
      <c r="K735" s="250"/>
      <c r="L735" s="250"/>
      <c r="M735" s="250"/>
      <c r="N735" s="250"/>
      <c r="O735" s="250"/>
      <c r="P735" s="250"/>
      <c r="Q735" s="250"/>
      <c r="R735" s="250"/>
      <c r="S735" s="250"/>
      <c r="T735" s="250"/>
      <c r="U735" s="250"/>
      <c r="V735" s="250"/>
      <c r="W735" s="250"/>
    </row>
    <row r="736" spans="1:23" ht="14.25" x14ac:dyDescent="0.2">
      <c r="A736" s="250"/>
      <c r="B736" s="250"/>
      <c r="C736" s="250"/>
      <c r="D736" s="250"/>
      <c r="E736" s="250"/>
      <c r="F736" s="250"/>
      <c r="G736" s="250"/>
      <c r="H736" s="250"/>
      <c r="I736" s="250"/>
      <c r="J736" s="250"/>
      <c r="K736" s="250"/>
      <c r="L736" s="250"/>
      <c r="M736" s="250"/>
      <c r="N736" s="250"/>
      <c r="O736" s="250"/>
      <c r="P736" s="250"/>
      <c r="Q736" s="250"/>
      <c r="R736" s="250"/>
      <c r="S736" s="250"/>
      <c r="T736" s="250"/>
      <c r="U736" s="250"/>
      <c r="V736" s="250"/>
      <c r="W736" s="250"/>
    </row>
    <row r="737" spans="1:23" ht="14.25" x14ac:dyDescent="0.2">
      <c r="A737" s="250"/>
      <c r="B737" s="250"/>
      <c r="C737" s="250"/>
      <c r="D737" s="250"/>
      <c r="E737" s="250"/>
      <c r="F737" s="250"/>
      <c r="G737" s="250"/>
      <c r="H737" s="250"/>
      <c r="I737" s="250"/>
      <c r="J737" s="250"/>
      <c r="K737" s="250"/>
      <c r="L737" s="250"/>
      <c r="M737" s="250"/>
      <c r="N737" s="250"/>
      <c r="O737" s="250"/>
      <c r="P737" s="250"/>
      <c r="Q737" s="250"/>
      <c r="R737" s="250"/>
      <c r="S737" s="250"/>
      <c r="T737" s="250"/>
      <c r="U737" s="250"/>
      <c r="V737" s="250"/>
      <c r="W737" s="250"/>
    </row>
    <row r="738" spans="1:23" ht="14.25" x14ac:dyDescent="0.2">
      <c r="A738" s="250"/>
      <c r="B738" s="250"/>
      <c r="C738" s="250"/>
      <c r="D738" s="250"/>
      <c r="E738" s="250"/>
      <c r="F738" s="250"/>
      <c r="G738" s="250"/>
      <c r="H738" s="250"/>
      <c r="I738" s="250"/>
      <c r="J738" s="250"/>
      <c r="K738" s="250"/>
      <c r="L738" s="250"/>
      <c r="M738" s="250"/>
      <c r="N738" s="250"/>
      <c r="O738" s="250"/>
      <c r="P738" s="250"/>
      <c r="Q738" s="250"/>
      <c r="R738" s="250"/>
      <c r="S738" s="250"/>
      <c r="T738" s="250"/>
      <c r="U738" s="250"/>
      <c r="V738" s="250"/>
      <c r="W738" s="250"/>
    </row>
    <row r="739" spans="1:23" ht="14.25" x14ac:dyDescent="0.2">
      <c r="A739" s="250"/>
      <c r="B739" s="250"/>
      <c r="C739" s="250"/>
      <c r="D739" s="250"/>
      <c r="E739" s="250"/>
      <c r="F739" s="250"/>
      <c r="G739" s="250"/>
      <c r="H739" s="250"/>
      <c r="I739" s="250"/>
      <c r="J739" s="250"/>
      <c r="K739" s="250"/>
      <c r="L739" s="250"/>
      <c r="M739" s="250"/>
      <c r="N739" s="250"/>
      <c r="O739" s="250"/>
      <c r="P739" s="250"/>
      <c r="Q739" s="250"/>
      <c r="R739" s="250"/>
      <c r="S739" s="250"/>
      <c r="T739" s="250"/>
      <c r="U739" s="250"/>
      <c r="V739" s="250"/>
      <c r="W739" s="250"/>
    </row>
    <row r="740" spans="1:23" ht="14.25" x14ac:dyDescent="0.2">
      <c r="A740" s="250"/>
      <c r="B740" s="250"/>
      <c r="C740" s="250"/>
      <c r="D740" s="250"/>
      <c r="E740" s="250"/>
      <c r="F740" s="250"/>
      <c r="G740" s="250"/>
      <c r="H740" s="250"/>
      <c r="I740" s="250"/>
      <c r="J740" s="250"/>
      <c r="K740" s="250"/>
      <c r="L740" s="250"/>
      <c r="M740" s="250"/>
      <c r="N740" s="250"/>
      <c r="O740" s="250"/>
      <c r="P740" s="250"/>
      <c r="Q740" s="250"/>
      <c r="R740" s="250"/>
      <c r="S740" s="250"/>
      <c r="T740" s="250"/>
      <c r="U740" s="250"/>
      <c r="V740" s="250"/>
      <c r="W740" s="250"/>
    </row>
    <row r="741" spans="1:23" ht="14.25" x14ac:dyDescent="0.2">
      <c r="A741" s="250"/>
      <c r="B741" s="250"/>
      <c r="C741" s="250"/>
      <c r="D741" s="250"/>
      <c r="E741" s="250"/>
      <c r="F741" s="250"/>
      <c r="G741" s="250"/>
      <c r="H741" s="250"/>
      <c r="I741" s="250"/>
      <c r="J741" s="250"/>
      <c r="K741" s="250"/>
      <c r="L741" s="250"/>
      <c r="M741" s="250"/>
      <c r="N741" s="250"/>
      <c r="O741" s="250"/>
      <c r="P741" s="250"/>
      <c r="Q741" s="250"/>
      <c r="R741" s="250"/>
      <c r="S741" s="250"/>
      <c r="T741" s="250"/>
      <c r="U741" s="250"/>
      <c r="V741" s="250"/>
      <c r="W741" s="250"/>
    </row>
    <row r="742" spans="1:23" ht="14.25" x14ac:dyDescent="0.2">
      <c r="A742" s="250"/>
      <c r="B742" s="250"/>
      <c r="C742" s="250"/>
      <c r="D742" s="250"/>
      <c r="E742" s="250"/>
      <c r="F742" s="250"/>
      <c r="G742" s="250"/>
      <c r="H742" s="250"/>
      <c r="I742" s="250"/>
      <c r="J742" s="250"/>
      <c r="K742" s="250"/>
      <c r="L742" s="250"/>
      <c r="M742" s="250"/>
      <c r="N742" s="250"/>
      <c r="O742" s="250"/>
      <c r="P742" s="250"/>
      <c r="Q742" s="250"/>
      <c r="R742" s="250"/>
      <c r="S742" s="250"/>
      <c r="T742" s="250"/>
      <c r="U742" s="250"/>
      <c r="V742" s="250"/>
      <c r="W742" s="250"/>
    </row>
    <row r="743" spans="1:23" ht="14.25" x14ac:dyDescent="0.2">
      <c r="A743" s="250"/>
      <c r="B743" s="250"/>
      <c r="C743" s="250"/>
      <c r="D743" s="250"/>
      <c r="E743" s="250"/>
      <c r="F743" s="250"/>
      <c r="G743" s="250"/>
      <c r="H743" s="250"/>
      <c r="I743" s="250"/>
      <c r="J743" s="250"/>
      <c r="K743" s="250"/>
      <c r="L743" s="250"/>
      <c r="M743" s="250"/>
      <c r="N743" s="250"/>
      <c r="O743" s="250"/>
      <c r="P743" s="250"/>
      <c r="Q743" s="250"/>
      <c r="R743" s="250"/>
      <c r="S743" s="250"/>
      <c r="T743" s="250"/>
      <c r="U743" s="250"/>
      <c r="V743" s="250"/>
      <c r="W743" s="250"/>
    </row>
    <row r="744" spans="1:23" ht="14.25" x14ac:dyDescent="0.2">
      <c r="A744" s="250"/>
      <c r="B744" s="250"/>
      <c r="C744" s="250"/>
      <c r="D744" s="250"/>
      <c r="E744" s="250"/>
      <c r="F744" s="250"/>
      <c r="G744" s="250"/>
      <c r="H744" s="250"/>
      <c r="I744" s="250"/>
      <c r="J744" s="250"/>
      <c r="K744" s="250"/>
      <c r="L744" s="250"/>
      <c r="M744" s="250"/>
      <c r="N744" s="250"/>
      <c r="O744" s="250"/>
      <c r="P744" s="250"/>
      <c r="Q744" s="250"/>
      <c r="R744" s="250"/>
      <c r="S744" s="250"/>
      <c r="T744" s="250"/>
      <c r="U744" s="250"/>
      <c r="V744" s="250"/>
      <c r="W744" s="250"/>
    </row>
    <row r="745" spans="1:23" ht="14.25" x14ac:dyDescent="0.2">
      <c r="A745" s="250"/>
      <c r="B745" s="250"/>
      <c r="C745" s="250"/>
      <c r="D745" s="250"/>
      <c r="E745" s="250"/>
      <c r="F745" s="250"/>
      <c r="G745" s="250"/>
      <c r="H745" s="250"/>
      <c r="I745" s="250"/>
      <c r="J745" s="250"/>
      <c r="K745" s="250"/>
      <c r="L745" s="250"/>
      <c r="M745" s="250"/>
      <c r="N745" s="250"/>
      <c r="O745" s="250"/>
      <c r="P745" s="250"/>
      <c r="Q745" s="250"/>
      <c r="R745" s="250"/>
      <c r="S745" s="250"/>
      <c r="T745" s="250"/>
      <c r="U745" s="250"/>
      <c r="V745" s="250"/>
      <c r="W745" s="250"/>
    </row>
    <row r="746" spans="1:23" ht="14.25" x14ac:dyDescent="0.2">
      <c r="A746" s="250"/>
      <c r="B746" s="250"/>
      <c r="C746" s="250"/>
      <c r="D746" s="250"/>
      <c r="E746" s="250"/>
      <c r="F746" s="250"/>
      <c r="G746" s="250"/>
      <c r="H746" s="250"/>
      <c r="I746" s="250"/>
      <c r="J746" s="250"/>
      <c r="K746" s="250"/>
      <c r="L746" s="250"/>
      <c r="M746" s="250"/>
      <c r="N746" s="250"/>
      <c r="O746" s="250"/>
      <c r="P746" s="250"/>
      <c r="Q746" s="250"/>
      <c r="R746" s="250"/>
      <c r="S746" s="250"/>
      <c r="T746" s="250"/>
      <c r="U746" s="250"/>
      <c r="V746" s="250"/>
      <c r="W746" s="250"/>
    </row>
    <row r="747" spans="1:23" ht="14.25" x14ac:dyDescent="0.2">
      <c r="A747" s="250"/>
      <c r="B747" s="250"/>
      <c r="C747" s="250"/>
      <c r="D747" s="250"/>
      <c r="E747" s="250"/>
      <c r="F747" s="250"/>
      <c r="G747" s="250"/>
      <c r="H747" s="250"/>
      <c r="I747" s="250"/>
      <c r="J747" s="250"/>
      <c r="K747" s="250"/>
      <c r="L747" s="250"/>
      <c r="M747" s="250"/>
      <c r="N747" s="250"/>
      <c r="O747" s="250"/>
      <c r="P747" s="250"/>
      <c r="Q747" s="250"/>
      <c r="R747" s="250"/>
      <c r="S747" s="250"/>
      <c r="T747" s="250"/>
      <c r="U747" s="250"/>
      <c r="V747" s="250"/>
      <c r="W747" s="250"/>
    </row>
    <row r="748" spans="1:23" ht="14.25" x14ac:dyDescent="0.2">
      <c r="A748" s="250"/>
      <c r="B748" s="250"/>
      <c r="C748" s="250"/>
      <c r="D748" s="250"/>
      <c r="E748" s="250"/>
      <c r="F748" s="250"/>
      <c r="G748" s="250"/>
      <c r="H748" s="250"/>
      <c r="I748" s="250"/>
      <c r="J748" s="250"/>
      <c r="K748" s="250"/>
      <c r="L748" s="250"/>
      <c r="M748" s="250"/>
      <c r="N748" s="250"/>
      <c r="O748" s="250"/>
      <c r="P748" s="250"/>
      <c r="Q748" s="250"/>
      <c r="R748" s="250"/>
      <c r="S748" s="250"/>
      <c r="T748" s="250"/>
      <c r="U748" s="250"/>
      <c r="V748" s="250"/>
      <c r="W748" s="250"/>
    </row>
    <row r="749" spans="1:23" ht="14.25" x14ac:dyDescent="0.2">
      <c r="A749" s="250"/>
      <c r="B749" s="250"/>
      <c r="C749" s="250"/>
      <c r="D749" s="250"/>
      <c r="E749" s="250"/>
      <c r="F749" s="250"/>
      <c r="G749" s="250"/>
      <c r="H749" s="250"/>
      <c r="I749" s="250"/>
      <c r="J749" s="250"/>
      <c r="K749" s="250"/>
      <c r="L749" s="250"/>
      <c r="M749" s="250"/>
      <c r="N749" s="250"/>
      <c r="O749" s="250"/>
      <c r="P749" s="250"/>
      <c r="Q749" s="250"/>
      <c r="R749" s="250"/>
      <c r="S749" s="250"/>
      <c r="T749" s="250"/>
      <c r="U749" s="250"/>
      <c r="V749" s="250"/>
      <c r="W749" s="250"/>
    </row>
    <row r="750" spans="1:23" ht="14.25" x14ac:dyDescent="0.2">
      <c r="A750" s="250"/>
      <c r="B750" s="250"/>
      <c r="C750" s="250"/>
      <c r="D750" s="250"/>
      <c r="E750" s="250"/>
      <c r="F750" s="250"/>
      <c r="G750" s="250"/>
      <c r="H750" s="250"/>
      <c r="I750" s="250"/>
      <c r="J750" s="250"/>
      <c r="K750" s="250"/>
      <c r="L750" s="250"/>
      <c r="M750" s="250"/>
      <c r="N750" s="250"/>
      <c r="O750" s="250"/>
      <c r="P750" s="250"/>
      <c r="Q750" s="250"/>
      <c r="R750" s="250"/>
      <c r="S750" s="250"/>
      <c r="T750" s="250"/>
      <c r="U750" s="250"/>
      <c r="V750" s="250"/>
      <c r="W750" s="250"/>
    </row>
    <row r="751" spans="1:23" ht="14.25" x14ac:dyDescent="0.2">
      <c r="A751" s="250"/>
      <c r="B751" s="250"/>
      <c r="C751" s="250"/>
      <c r="D751" s="250"/>
      <c r="E751" s="250"/>
      <c r="F751" s="250"/>
      <c r="G751" s="250"/>
      <c r="H751" s="250"/>
      <c r="I751" s="250"/>
      <c r="J751" s="250"/>
      <c r="K751" s="250"/>
      <c r="L751" s="250"/>
      <c r="M751" s="250"/>
      <c r="N751" s="250"/>
      <c r="O751" s="250"/>
      <c r="P751" s="250"/>
      <c r="Q751" s="250"/>
      <c r="R751" s="250"/>
      <c r="S751" s="250"/>
      <c r="T751" s="250"/>
      <c r="U751" s="250"/>
      <c r="V751" s="250"/>
      <c r="W751" s="250"/>
    </row>
    <row r="752" spans="1:23" ht="14.25" x14ac:dyDescent="0.2">
      <c r="A752" s="250"/>
      <c r="B752" s="250"/>
      <c r="C752" s="250"/>
      <c r="D752" s="250"/>
      <c r="E752" s="250"/>
      <c r="F752" s="250"/>
      <c r="G752" s="250"/>
      <c r="H752" s="250"/>
      <c r="I752" s="250"/>
      <c r="J752" s="250"/>
      <c r="K752" s="250"/>
      <c r="L752" s="250"/>
      <c r="M752" s="250"/>
      <c r="N752" s="250"/>
      <c r="O752" s="250"/>
      <c r="P752" s="250"/>
      <c r="Q752" s="250"/>
      <c r="R752" s="250"/>
      <c r="S752" s="250"/>
      <c r="T752" s="250"/>
      <c r="U752" s="250"/>
      <c r="V752" s="250"/>
      <c r="W752" s="250"/>
    </row>
    <row r="753" spans="1:23" ht="14.25" x14ac:dyDescent="0.2">
      <c r="A753" s="250"/>
      <c r="B753" s="250"/>
      <c r="C753" s="250"/>
      <c r="D753" s="250"/>
      <c r="E753" s="250"/>
      <c r="F753" s="250"/>
      <c r="G753" s="250"/>
      <c r="H753" s="250"/>
      <c r="I753" s="250"/>
      <c r="J753" s="250"/>
      <c r="K753" s="250"/>
      <c r="L753" s="250"/>
      <c r="M753" s="250"/>
      <c r="N753" s="250"/>
      <c r="O753" s="250"/>
      <c r="P753" s="250"/>
      <c r="Q753" s="250"/>
      <c r="R753" s="250"/>
      <c r="S753" s="250"/>
      <c r="T753" s="250"/>
      <c r="U753" s="250"/>
      <c r="V753" s="250"/>
      <c r="W753" s="250"/>
    </row>
    <row r="754" spans="1:23" ht="14.25" x14ac:dyDescent="0.2">
      <c r="A754" s="250"/>
      <c r="B754" s="250"/>
      <c r="C754" s="250"/>
      <c r="D754" s="250"/>
      <c r="E754" s="250"/>
      <c r="F754" s="250"/>
      <c r="G754" s="250"/>
      <c r="H754" s="250"/>
      <c r="I754" s="250"/>
      <c r="J754" s="250"/>
      <c r="K754" s="250"/>
      <c r="L754" s="250"/>
      <c r="M754" s="250"/>
      <c r="N754" s="250"/>
      <c r="O754" s="250"/>
      <c r="P754" s="250"/>
      <c r="Q754" s="250"/>
      <c r="R754" s="250"/>
      <c r="S754" s="250"/>
      <c r="T754" s="250"/>
      <c r="U754" s="250"/>
      <c r="V754" s="250"/>
      <c r="W754" s="250"/>
    </row>
    <row r="755" spans="1:23" ht="14.25" x14ac:dyDescent="0.2">
      <c r="A755" s="250"/>
      <c r="B755" s="250"/>
      <c r="C755" s="250"/>
      <c r="D755" s="250"/>
      <c r="E755" s="250"/>
      <c r="F755" s="250"/>
      <c r="G755" s="250"/>
      <c r="H755" s="250"/>
      <c r="I755" s="250"/>
      <c r="J755" s="250"/>
      <c r="K755" s="250"/>
      <c r="L755" s="250"/>
      <c r="M755" s="250"/>
      <c r="N755" s="250"/>
      <c r="O755" s="250"/>
      <c r="P755" s="250"/>
      <c r="Q755" s="250"/>
      <c r="R755" s="250"/>
      <c r="S755" s="250"/>
      <c r="T755" s="250"/>
      <c r="U755" s="250"/>
      <c r="V755" s="250"/>
      <c r="W755" s="250"/>
    </row>
    <row r="756" spans="1:23" ht="14.25" x14ac:dyDescent="0.2">
      <c r="A756" s="250"/>
      <c r="B756" s="250"/>
      <c r="C756" s="250"/>
      <c r="D756" s="250"/>
      <c r="E756" s="250"/>
      <c r="F756" s="250"/>
      <c r="G756" s="250"/>
      <c r="H756" s="250"/>
      <c r="I756" s="250"/>
      <c r="J756" s="250"/>
      <c r="K756" s="250"/>
      <c r="L756" s="250"/>
      <c r="M756" s="250"/>
      <c r="N756" s="250"/>
      <c r="O756" s="250"/>
      <c r="P756" s="250"/>
      <c r="Q756" s="250"/>
      <c r="R756" s="250"/>
      <c r="S756" s="250"/>
      <c r="T756" s="250"/>
      <c r="U756" s="250"/>
      <c r="V756" s="250"/>
      <c r="W756" s="250"/>
    </row>
    <row r="757" spans="1:23" ht="14.25" x14ac:dyDescent="0.2">
      <c r="A757" s="250"/>
      <c r="B757" s="250"/>
      <c r="C757" s="250"/>
      <c r="D757" s="250"/>
      <c r="E757" s="250"/>
      <c r="F757" s="250"/>
      <c r="G757" s="250"/>
      <c r="H757" s="250"/>
      <c r="I757" s="250"/>
      <c r="J757" s="250"/>
      <c r="K757" s="250"/>
      <c r="L757" s="250"/>
      <c r="M757" s="250"/>
      <c r="N757" s="250"/>
      <c r="O757" s="250"/>
      <c r="P757" s="250"/>
      <c r="Q757" s="250"/>
      <c r="R757" s="250"/>
      <c r="S757" s="250"/>
      <c r="T757" s="250"/>
      <c r="U757" s="250"/>
      <c r="V757" s="250"/>
      <c r="W757" s="250"/>
    </row>
    <row r="758" spans="1:23" ht="14.25" x14ac:dyDescent="0.2">
      <c r="A758" s="250"/>
      <c r="B758" s="250"/>
      <c r="C758" s="250"/>
      <c r="D758" s="250"/>
      <c r="E758" s="250"/>
      <c r="F758" s="250"/>
      <c r="G758" s="250"/>
      <c r="H758" s="250"/>
      <c r="I758" s="250"/>
      <c r="J758" s="250"/>
      <c r="K758" s="250"/>
      <c r="L758" s="250"/>
      <c r="M758" s="250"/>
      <c r="N758" s="250"/>
      <c r="O758" s="250"/>
      <c r="P758" s="250"/>
      <c r="Q758" s="250"/>
      <c r="R758" s="250"/>
      <c r="S758" s="250"/>
      <c r="T758" s="250"/>
      <c r="U758" s="250"/>
      <c r="V758" s="250"/>
      <c r="W758" s="250"/>
    </row>
    <row r="759" spans="1:23" ht="14.25" x14ac:dyDescent="0.2">
      <c r="A759" s="250"/>
      <c r="B759" s="250"/>
      <c r="C759" s="250"/>
      <c r="D759" s="250"/>
      <c r="E759" s="250"/>
      <c r="F759" s="250"/>
      <c r="G759" s="250"/>
      <c r="H759" s="250"/>
      <c r="I759" s="250"/>
      <c r="J759" s="250"/>
      <c r="K759" s="250"/>
      <c r="L759" s="250"/>
      <c r="M759" s="250"/>
      <c r="N759" s="250"/>
      <c r="O759" s="250"/>
      <c r="P759" s="250"/>
      <c r="Q759" s="250"/>
      <c r="R759" s="250"/>
      <c r="S759" s="250"/>
      <c r="T759" s="250"/>
      <c r="U759" s="250"/>
      <c r="V759" s="250"/>
      <c r="W759" s="250"/>
    </row>
    <row r="760" spans="1:23" ht="14.25" x14ac:dyDescent="0.2">
      <c r="A760" s="250"/>
      <c r="B760" s="250"/>
      <c r="C760" s="250"/>
      <c r="D760" s="250"/>
      <c r="E760" s="250"/>
      <c r="F760" s="250"/>
      <c r="G760" s="250"/>
      <c r="H760" s="250"/>
      <c r="I760" s="250"/>
      <c r="J760" s="250"/>
      <c r="K760" s="250"/>
      <c r="L760" s="250"/>
      <c r="M760" s="250"/>
      <c r="N760" s="250"/>
      <c r="O760" s="250"/>
      <c r="P760" s="250"/>
      <c r="Q760" s="250"/>
      <c r="R760" s="250"/>
      <c r="S760" s="250"/>
      <c r="T760" s="250"/>
      <c r="U760" s="250"/>
      <c r="V760" s="250"/>
      <c r="W760" s="250"/>
    </row>
    <row r="761" spans="1:23" ht="14.25" x14ac:dyDescent="0.2">
      <c r="A761" s="250"/>
      <c r="B761" s="250"/>
      <c r="C761" s="250"/>
      <c r="D761" s="250"/>
      <c r="E761" s="250"/>
      <c r="F761" s="250"/>
      <c r="G761" s="250"/>
      <c r="H761" s="250"/>
      <c r="I761" s="250"/>
      <c r="J761" s="250"/>
      <c r="K761" s="250"/>
      <c r="L761" s="250"/>
      <c r="M761" s="250"/>
      <c r="N761" s="250"/>
      <c r="O761" s="250"/>
      <c r="P761" s="250"/>
      <c r="Q761" s="250"/>
      <c r="R761" s="250"/>
      <c r="S761" s="250"/>
      <c r="T761" s="250"/>
      <c r="U761" s="250"/>
      <c r="V761" s="250"/>
      <c r="W761" s="250"/>
    </row>
    <row r="762" spans="1:23" ht="14.25" x14ac:dyDescent="0.2">
      <c r="A762" s="250"/>
      <c r="B762" s="250"/>
      <c r="C762" s="250"/>
      <c r="D762" s="250"/>
      <c r="E762" s="250"/>
      <c r="F762" s="250"/>
      <c r="G762" s="250"/>
      <c r="H762" s="250"/>
      <c r="I762" s="250"/>
      <c r="J762" s="250"/>
      <c r="K762" s="250"/>
      <c r="L762" s="250"/>
      <c r="M762" s="250"/>
      <c r="N762" s="250"/>
      <c r="O762" s="250"/>
      <c r="P762" s="250"/>
      <c r="Q762" s="250"/>
      <c r="R762" s="250"/>
      <c r="S762" s="250"/>
      <c r="T762" s="250"/>
      <c r="U762" s="250"/>
      <c r="V762" s="250"/>
      <c r="W762" s="250"/>
    </row>
    <row r="763" spans="1:23" ht="14.25" x14ac:dyDescent="0.2">
      <c r="A763" s="250"/>
      <c r="B763" s="250"/>
      <c r="C763" s="250"/>
      <c r="D763" s="250"/>
      <c r="E763" s="250"/>
      <c r="F763" s="250"/>
      <c r="G763" s="250"/>
      <c r="H763" s="250"/>
      <c r="I763" s="250"/>
      <c r="J763" s="250"/>
      <c r="K763" s="250"/>
      <c r="L763" s="250"/>
      <c r="M763" s="250"/>
      <c r="N763" s="250"/>
      <c r="O763" s="250"/>
      <c r="P763" s="250"/>
      <c r="Q763" s="250"/>
      <c r="R763" s="250"/>
      <c r="S763" s="250"/>
      <c r="T763" s="250"/>
      <c r="U763" s="250"/>
      <c r="V763" s="250"/>
      <c r="W763" s="250"/>
    </row>
    <row r="764" spans="1:23" ht="14.25" x14ac:dyDescent="0.2">
      <c r="A764" s="250"/>
      <c r="B764" s="250"/>
      <c r="C764" s="250"/>
      <c r="D764" s="250"/>
      <c r="E764" s="250"/>
      <c r="F764" s="250"/>
      <c r="G764" s="250"/>
      <c r="H764" s="250"/>
      <c r="I764" s="250"/>
      <c r="J764" s="250"/>
      <c r="K764" s="250"/>
      <c r="L764" s="250"/>
      <c r="M764" s="250"/>
      <c r="N764" s="250"/>
      <c r="O764" s="250"/>
      <c r="P764" s="250"/>
      <c r="Q764" s="250"/>
      <c r="R764" s="250"/>
      <c r="S764" s="250"/>
      <c r="T764" s="250"/>
      <c r="U764" s="250"/>
      <c r="V764" s="250"/>
      <c r="W764" s="250"/>
    </row>
    <row r="765" spans="1:23" ht="14.25" x14ac:dyDescent="0.2">
      <c r="A765" s="250"/>
      <c r="B765" s="250"/>
      <c r="C765" s="250"/>
      <c r="D765" s="250"/>
      <c r="E765" s="250"/>
      <c r="F765" s="250"/>
      <c r="G765" s="250"/>
      <c r="H765" s="250"/>
      <c r="I765" s="250"/>
      <c r="J765" s="250"/>
      <c r="K765" s="250"/>
      <c r="L765" s="250"/>
      <c r="M765" s="250"/>
      <c r="N765" s="250"/>
      <c r="O765" s="250"/>
      <c r="P765" s="250"/>
      <c r="Q765" s="250"/>
      <c r="R765" s="250"/>
      <c r="S765" s="250"/>
      <c r="T765" s="250"/>
      <c r="U765" s="250"/>
      <c r="V765" s="250"/>
      <c r="W765" s="250"/>
    </row>
    <row r="766" spans="1:23" ht="14.25" x14ac:dyDescent="0.2">
      <c r="A766" s="250"/>
      <c r="B766" s="250"/>
      <c r="C766" s="250"/>
      <c r="D766" s="250"/>
      <c r="E766" s="250"/>
      <c r="F766" s="250"/>
      <c r="G766" s="250"/>
      <c r="H766" s="250"/>
      <c r="I766" s="250"/>
      <c r="J766" s="250"/>
      <c r="K766" s="250"/>
      <c r="L766" s="250"/>
      <c r="M766" s="250"/>
      <c r="N766" s="250"/>
      <c r="O766" s="250"/>
      <c r="P766" s="250"/>
      <c r="Q766" s="250"/>
      <c r="R766" s="250"/>
      <c r="S766" s="250"/>
      <c r="T766" s="250"/>
      <c r="U766" s="250"/>
      <c r="V766" s="250"/>
      <c r="W766" s="250"/>
    </row>
    <row r="767" spans="1:23" ht="14.25" x14ac:dyDescent="0.2">
      <c r="A767" s="250"/>
      <c r="B767" s="250"/>
      <c r="C767" s="250"/>
      <c r="D767" s="250"/>
      <c r="E767" s="250"/>
      <c r="F767" s="250"/>
      <c r="G767" s="250"/>
      <c r="H767" s="250"/>
      <c r="I767" s="250"/>
      <c r="J767" s="250"/>
      <c r="K767" s="250"/>
      <c r="L767" s="250"/>
      <c r="M767" s="250"/>
      <c r="N767" s="250"/>
      <c r="O767" s="250"/>
      <c r="P767" s="250"/>
      <c r="Q767" s="250"/>
      <c r="R767" s="250"/>
      <c r="S767" s="250"/>
      <c r="T767" s="250"/>
      <c r="U767" s="250"/>
      <c r="V767" s="250"/>
      <c r="W767" s="250"/>
    </row>
    <row r="768" spans="1:23" ht="14.25" x14ac:dyDescent="0.2">
      <c r="A768" s="250"/>
      <c r="B768" s="250"/>
      <c r="C768" s="250"/>
      <c r="D768" s="250"/>
      <c r="E768" s="250"/>
      <c r="F768" s="250"/>
      <c r="G768" s="250"/>
      <c r="H768" s="250"/>
      <c r="I768" s="250"/>
      <c r="J768" s="250"/>
      <c r="K768" s="250"/>
      <c r="L768" s="250"/>
      <c r="M768" s="250"/>
      <c r="N768" s="250"/>
      <c r="O768" s="250"/>
      <c r="P768" s="250"/>
      <c r="Q768" s="250"/>
      <c r="R768" s="250"/>
      <c r="S768" s="250"/>
      <c r="T768" s="250"/>
      <c r="U768" s="250"/>
      <c r="V768" s="250"/>
      <c r="W768" s="250"/>
    </row>
    <row r="769" spans="1:23" ht="14.25" x14ac:dyDescent="0.2">
      <c r="A769" s="250"/>
      <c r="B769" s="250"/>
      <c r="C769" s="250"/>
      <c r="D769" s="250"/>
      <c r="E769" s="250"/>
      <c r="F769" s="250"/>
      <c r="G769" s="250"/>
      <c r="H769" s="250"/>
      <c r="I769" s="250"/>
      <c r="J769" s="250"/>
      <c r="K769" s="250"/>
      <c r="L769" s="250"/>
      <c r="M769" s="250"/>
      <c r="N769" s="250"/>
      <c r="O769" s="250"/>
      <c r="P769" s="250"/>
      <c r="Q769" s="250"/>
      <c r="R769" s="250"/>
      <c r="S769" s="250"/>
      <c r="T769" s="250"/>
      <c r="U769" s="250"/>
      <c r="V769" s="250"/>
      <c r="W769" s="250"/>
    </row>
    <row r="770" spans="1:23" ht="14.25" x14ac:dyDescent="0.2">
      <c r="A770" s="250"/>
      <c r="B770" s="250"/>
      <c r="C770" s="250"/>
      <c r="D770" s="250"/>
      <c r="E770" s="250"/>
      <c r="F770" s="250"/>
      <c r="G770" s="250"/>
      <c r="H770" s="250"/>
      <c r="I770" s="250"/>
      <c r="J770" s="250"/>
      <c r="K770" s="250"/>
      <c r="L770" s="250"/>
      <c r="M770" s="250"/>
      <c r="N770" s="250"/>
      <c r="O770" s="250"/>
      <c r="P770" s="250"/>
      <c r="Q770" s="250"/>
      <c r="R770" s="250"/>
      <c r="S770" s="250"/>
      <c r="T770" s="250"/>
      <c r="U770" s="250"/>
      <c r="V770" s="250"/>
      <c r="W770" s="250"/>
    </row>
    <row r="771" spans="1:23" ht="14.25" x14ac:dyDescent="0.2">
      <c r="A771" s="250"/>
      <c r="B771" s="250"/>
      <c r="C771" s="250"/>
      <c r="D771" s="250"/>
      <c r="E771" s="250"/>
      <c r="F771" s="250"/>
      <c r="G771" s="250"/>
      <c r="H771" s="250"/>
      <c r="I771" s="250"/>
      <c r="J771" s="250"/>
      <c r="K771" s="250"/>
      <c r="L771" s="250"/>
      <c r="M771" s="250"/>
      <c r="N771" s="250"/>
      <c r="O771" s="250"/>
      <c r="P771" s="250"/>
      <c r="Q771" s="250"/>
      <c r="R771" s="250"/>
      <c r="S771" s="250"/>
      <c r="T771" s="250"/>
      <c r="U771" s="250"/>
      <c r="V771" s="250"/>
      <c r="W771" s="250"/>
    </row>
    <row r="772" spans="1:23" ht="14.25" x14ac:dyDescent="0.2">
      <c r="A772" s="250"/>
      <c r="B772" s="250"/>
      <c r="C772" s="250"/>
      <c r="D772" s="250"/>
      <c r="E772" s="250"/>
      <c r="F772" s="250"/>
      <c r="G772" s="250"/>
      <c r="H772" s="250"/>
      <c r="I772" s="250"/>
      <c r="J772" s="250"/>
      <c r="K772" s="250"/>
      <c r="L772" s="250"/>
      <c r="M772" s="250"/>
      <c r="N772" s="250"/>
      <c r="O772" s="250"/>
      <c r="P772" s="250"/>
      <c r="Q772" s="250"/>
      <c r="R772" s="250"/>
      <c r="S772" s="250"/>
      <c r="T772" s="250"/>
      <c r="U772" s="250"/>
      <c r="V772" s="250"/>
      <c r="W772" s="250"/>
    </row>
    <row r="773" spans="1:23" ht="14.25" x14ac:dyDescent="0.2">
      <c r="A773" s="250"/>
      <c r="B773" s="250"/>
      <c r="C773" s="250"/>
      <c r="D773" s="250"/>
      <c r="E773" s="250"/>
      <c r="F773" s="250"/>
      <c r="G773" s="250"/>
      <c r="H773" s="250"/>
      <c r="I773" s="250"/>
      <c r="J773" s="250"/>
      <c r="K773" s="250"/>
      <c r="L773" s="250"/>
      <c r="M773" s="250"/>
      <c r="N773" s="250"/>
      <c r="O773" s="250"/>
      <c r="P773" s="250"/>
      <c r="Q773" s="250"/>
      <c r="R773" s="250"/>
      <c r="S773" s="250"/>
      <c r="T773" s="250"/>
      <c r="U773" s="250"/>
      <c r="V773" s="250"/>
      <c r="W773" s="250"/>
    </row>
    <row r="774" spans="1:23" ht="14.25" x14ac:dyDescent="0.2">
      <c r="A774" s="250"/>
      <c r="B774" s="250"/>
      <c r="C774" s="250"/>
      <c r="D774" s="250"/>
      <c r="E774" s="250"/>
      <c r="F774" s="250"/>
      <c r="G774" s="250"/>
      <c r="H774" s="250"/>
      <c r="I774" s="250"/>
      <c r="J774" s="250"/>
      <c r="K774" s="250"/>
      <c r="L774" s="250"/>
      <c r="M774" s="250"/>
      <c r="N774" s="250"/>
      <c r="O774" s="250"/>
      <c r="P774" s="250"/>
      <c r="Q774" s="250"/>
      <c r="R774" s="250"/>
      <c r="S774" s="250"/>
      <c r="T774" s="250"/>
      <c r="U774" s="250"/>
      <c r="V774" s="250"/>
      <c r="W774" s="250"/>
    </row>
    <row r="775" spans="1:23" ht="14.25" x14ac:dyDescent="0.2">
      <c r="A775" s="250"/>
      <c r="B775" s="250"/>
      <c r="C775" s="250"/>
      <c r="D775" s="250"/>
      <c r="E775" s="250"/>
      <c r="F775" s="250"/>
      <c r="G775" s="250"/>
      <c r="H775" s="250"/>
      <c r="I775" s="250"/>
      <c r="J775" s="250"/>
      <c r="K775" s="250"/>
      <c r="L775" s="250"/>
      <c r="M775" s="250"/>
      <c r="N775" s="250"/>
      <c r="O775" s="250"/>
      <c r="P775" s="250"/>
      <c r="Q775" s="250"/>
      <c r="R775" s="250"/>
      <c r="S775" s="250"/>
      <c r="T775" s="250"/>
      <c r="U775" s="250"/>
      <c r="V775" s="250"/>
      <c r="W775" s="250"/>
    </row>
    <row r="776" spans="1:23" ht="14.25" x14ac:dyDescent="0.2">
      <c r="A776" s="250"/>
      <c r="B776" s="250"/>
      <c r="C776" s="250"/>
      <c r="D776" s="250"/>
      <c r="E776" s="250"/>
      <c r="F776" s="250"/>
      <c r="G776" s="250"/>
      <c r="H776" s="250"/>
      <c r="I776" s="250"/>
      <c r="J776" s="250"/>
      <c r="K776" s="250"/>
      <c r="L776" s="250"/>
      <c r="M776" s="250"/>
      <c r="N776" s="250"/>
      <c r="O776" s="250"/>
      <c r="P776" s="250"/>
      <c r="Q776" s="250"/>
      <c r="R776" s="250"/>
      <c r="S776" s="250"/>
      <c r="T776" s="250"/>
      <c r="U776" s="250"/>
      <c r="V776" s="250"/>
      <c r="W776" s="250"/>
    </row>
    <row r="777" spans="1:23" ht="14.25" x14ac:dyDescent="0.2">
      <c r="A777" s="250"/>
      <c r="B777" s="250"/>
      <c r="C777" s="250"/>
      <c r="D777" s="250"/>
      <c r="E777" s="250"/>
      <c r="F777" s="250"/>
      <c r="G777" s="250"/>
      <c r="H777" s="250"/>
      <c r="I777" s="250"/>
      <c r="J777" s="250"/>
      <c r="K777" s="250"/>
      <c r="L777" s="250"/>
      <c r="M777" s="250"/>
      <c r="N777" s="250"/>
      <c r="O777" s="250"/>
      <c r="P777" s="250"/>
      <c r="Q777" s="250"/>
      <c r="R777" s="250"/>
      <c r="S777" s="250"/>
      <c r="T777" s="250"/>
      <c r="U777" s="250"/>
      <c r="V777" s="250"/>
      <c r="W777" s="250"/>
    </row>
    <row r="778" spans="1:23" ht="14.25" x14ac:dyDescent="0.2">
      <c r="A778" s="250"/>
      <c r="B778" s="250"/>
      <c r="C778" s="250"/>
      <c r="D778" s="250"/>
      <c r="E778" s="250"/>
      <c r="F778" s="250"/>
      <c r="G778" s="250"/>
      <c r="H778" s="250"/>
      <c r="I778" s="250"/>
      <c r="J778" s="250"/>
      <c r="K778" s="250"/>
      <c r="L778" s="250"/>
      <c r="M778" s="250"/>
      <c r="N778" s="250"/>
      <c r="O778" s="250"/>
      <c r="P778" s="250"/>
      <c r="Q778" s="250"/>
      <c r="R778" s="250"/>
      <c r="S778" s="250"/>
      <c r="T778" s="250"/>
      <c r="U778" s="250"/>
      <c r="V778" s="250"/>
      <c r="W778" s="250"/>
    </row>
    <row r="779" spans="1:23" ht="14.25" x14ac:dyDescent="0.2">
      <c r="A779" s="250"/>
      <c r="B779" s="250"/>
      <c r="C779" s="250"/>
      <c r="D779" s="250"/>
      <c r="E779" s="250"/>
      <c r="F779" s="250"/>
      <c r="G779" s="250"/>
      <c r="H779" s="250"/>
      <c r="I779" s="250"/>
      <c r="J779" s="250"/>
      <c r="K779" s="250"/>
      <c r="L779" s="250"/>
      <c r="M779" s="250"/>
      <c r="N779" s="250"/>
      <c r="O779" s="250"/>
      <c r="P779" s="250"/>
      <c r="Q779" s="250"/>
      <c r="R779" s="250"/>
      <c r="S779" s="250"/>
      <c r="T779" s="250"/>
      <c r="U779" s="250"/>
      <c r="V779" s="250"/>
      <c r="W779" s="250"/>
    </row>
    <row r="780" spans="1:23" ht="14.25" x14ac:dyDescent="0.2">
      <c r="A780" s="250"/>
      <c r="B780" s="250"/>
      <c r="C780" s="250"/>
      <c r="D780" s="250"/>
      <c r="E780" s="250"/>
      <c r="F780" s="250"/>
      <c r="G780" s="250"/>
      <c r="H780" s="250"/>
      <c r="I780" s="250"/>
      <c r="J780" s="250"/>
      <c r="K780" s="250"/>
      <c r="L780" s="250"/>
      <c r="M780" s="250"/>
      <c r="N780" s="250"/>
      <c r="O780" s="250"/>
      <c r="P780" s="250"/>
      <c r="Q780" s="250"/>
      <c r="R780" s="250"/>
      <c r="S780" s="250"/>
      <c r="T780" s="250"/>
      <c r="U780" s="250"/>
      <c r="V780" s="250"/>
      <c r="W780" s="250"/>
    </row>
    <row r="781" spans="1:23" ht="14.25" x14ac:dyDescent="0.2">
      <c r="A781" s="250"/>
      <c r="B781" s="250"/>
      <c r="C781" s="250"/>
      <c r="D781" s="250"/>
      <c r="E781" s="250"/>
      <c r="F781" s="250"/>
      <c r="G781" s="250"/>
      <c r="H781" s="250"/>
      <c r="I781" s="250"/>
      <c r="J781" s="250"/>
      <c r="K781" s="250"/>
      <c r="L781" s="250"/>
      <c r="M781" s="250"/>
      <c r="N781" s="250"/>
      <c r="O781" s="250"/>
      <c r="P781" s="250"/>
      <c r="Q781" s="250"/>
      <c r="R781" s="250"/>
      <c r="S781" s="250"/>
      <c r="T781" s="250"/>
      <c r="U781" s="250"/>
      <c r="V781" s="250"/>
      <c r="W781" s="250"/>
    </row>
    <row r="782" spans="1:23" ht="14.25" x14ac:dyDescent="0.2">
      <c r="A782" s="250"/>
      <c r="B782" s="250"/>
      <c r="C782" s="250"/>
      <c r="D782" s="250"/>
      <c r="E782" s="250"/>
      <c r="F782" s="250"/>
      <c r="G782" s="250"/>
      <c r="H782" s="250"/>
      <c r="I782" s="250"/>
      <c r="J782" s="250"/>
      <c r="K782" s="250"/>
      <c r="L782" s="250"/>
      <c r="M782" s="250"/>
      <c r="N782" s="250"/>
      <c r="O782" s="250"/>
      <c r="P782" s="250"/>
      <c r="Q782" s="250"/>
      <c r="R782" s="250"/>
      <c r="S782" s="250"/>
      <c r="T782" s="250"/>
      <c r="U782" s="250"/>
      <c r="V782" s="250"/>
      <c r="W782" s="250"/>
    </row>
    <row r="783" spans="1:23" ht="14.25" x14ac:dyDescent="0.2">
      <c r="A783" s="250"/>
      <c r="B783" s="250"/>
      <c r="C783" s="250"/>
      <c r="D783" s="250"/>
      <c r="E783" s="250"/>
      <c r="F783" s="250"/>
      <c r="G783" s="250"/>
      <c r="H783" s="250"/>
      <c r="I783" s="250"/>
      <c r="J783" s="250"/>
      <c r="K783" s="250"/>
      <c r="L783" s="250"/>
      <c r="M783" s="250"/>
      <c r="N783" s="250"/>
      <c r="O783" s="250"/>
      <c r="P783" s="250"/>
      <c r="Q783" s="250"/>
      <c r="R783" s="250"/>
      <c r="S783" s="250"/>
      <c r="T783" s="250"/>
      <c r="U783" s="250"/>
      <c r="V783" s="250"/>
      <c r="W783" s="250"/>
    </row>
    <row r="784" spans="1:23" ht="14.25" x14ac:dyDescent="0.2">
      <c r="A784" s="250"/>
      <c r="B784" s="250"/>
      <c r="C784" s="250"/>
      <c r="D784" s="250"/>
      <c r="E784" s="250"/>
      <c r="F784" s="250"/>
      <c r="G784" s="250"/>
      <c r="H784" s="250"/>
      <c r="I784" s="250"/>
      <c r="J784" s="250"/>
      <c r="K784" s="250"/>
      <c r="L784" s="250"/>
      <c r="M784" s="250"/>
      <c r="N784" s="250"/>
      <c r="O784" s="250"/>
      <c r="P784" s="250"/>
      <c r="Q784" s="250"/>
      <c r="R784" s="250"/>
      <c r="S784" s="250"/>
      <c r="T784" s="250"/>
      <c r="U784" s="250"/>
      <c r="V784" s="250"/>
      <c r="W784" s="250"/>
    </row>
    <row r="785" spans="1:23" ht="14.25" x14ac:dyDescent="0.2">
      <c r="A785" s="250"/>
      <c r="B785" s="250"/>
      <c r="C785" s="250"/>
      <c r="D785" s="250"/>
      <c r="E785" s="250"/>
      <c r="F785" s="250"/>
      <c r="G785" s="250"/>
      <c r="H785" s="250"/>
      <c r="I785" s="250"/>
      <c r="J785" s="250"/>
      <c r="K785" s="250"/>
      <c r="L785" s="250"/>
      <c r="M785" s="250"/>
      <c r="N785" s="250"/>
      <c r="O785" s="250"/>
      <c r="P785" s="250"/>
      <c r="Q785" s="250"/>
      <c r="R785" s="250"/>
      <c r="S785" s="250"/>
      <c r="T785" s="250"/>
      <c r="U785" s="250"/>
      <c r="V785" s="250"/>
      <c r="W785" s="250"/>
    </row>
    <row r="786" spans="1:23" ht="14.25" x14ac:dyDescent="0.2">
      <c r="A786" s="250"/>
      <c r="B786" s="250"/>
      <c r="C786" s="250"/>
      <c r="D786" s="250"/>
      <c r="E786" s="250"/>
      <c r="F786" s="250"/>
      <c r="G786" s="250"/>
      <c r="H786" s="250"/>
      <c r="I786" s="250"/>
      <c r="J786" s="250"/>
      <c r="K786" s="250"/>
      <c r="L786" s="250"/>
      <c r="M786" s="250"/>
      <c r="N786" s="250"/>
      <c r="O786" s="250"/>
      <c r="P786" s="250"/>
      <c r="Q786" s="250"/>
      <c r="R786" s="250"/>
      <c r="S786" s="250"/>
      <c r="T786" s="250"/>
      <c r="U786" s="250"/>
      <c r="V786" s="250"/>
      <c r="W786" s="250"/>
    </row>
    <row r="787" spans="1:23" ht="14.25" x14ac:dyDescent="0.2">
      <c r="A787" s="250"/>
      <c r="B787" s="250"/>
      <c r="C787" s="250"/>
      <c r="D787" s="250"/>
      <c r="E787" s="250"/>
      <c r="F787" s="250"/>
      <c r="G787" s="250"/>
      <c r="H787" s="250"/>
      <c r="I787" s="250"/>
      <c r="J787" s="250"/>
      <c r="K787" s="250"/>
      <c r="L787" s="250"/>
      <c r="M787" s="250"/>
      <c r="N787" s="250"/>
      <c r="O787" s="250"/>
      <c r="P787" s="250"/>
      <c r="Q787" s="250"/>
      <c r="R787" s="250"/>
      <c r="S787" s="250"/>
      <c r="T787" s="250"/>
      <c r="U787" s="250"/>
      <c r="V787" s="250"/>
      <c r="W787" s="250"/>
    </row>
    <row r="788" spans="1:23" ht="14.25" x14ac:dyDescent="0.2">
      <c r="A788" s="250"/>
      <c r="B788" s="250"/>
      <c r="C788" s="250"/>
      <c r="D788" s="250"/>
      <c r="E788" s="250"/>
      <c r="F788" s="250"/>
      <c r="G788" s="250"/>
      <c r="H788" s="250"/>
      <c r="I788" s="250"/>
      <c r="J788" s="250"/>
      <c r="K788" s="250"/>
      <c r="L788" s="250"/>
      <c r="M788" s="250"/>
      <c r="N788" s="250"/>
      <c r="O788" s="250"/>
      <c r="P788" s="250"/>
      <c r="Q788" s="250"/>
      <c r="R788" s="250"/>
      <c r="S788" s="250"/>
      <c r="T788" s="250"/>
      <c r="U788" s="250"/>
      <c r="V788" s="250"/>
      <c r="W788" s="250"/>
    </row>
    <row r="789" spans="1:23" ht="14.25" x14ac:dyDescent="0.2">
      <c r="A789" s="250"/>
      <c r="B789" s="250"/>
      <c r="C789" s="250"/>
      <c r="D789" s="250"/>
      <c r="E789" s="250"/>
      <c r="F789" s="250"/>
      <c r="G789" s="250"/>
      <c r="H789" s="250"/>
      <c r="I789" s="250"/>
      <c r="J789" s="250"/>
      <c r="K789" s="250"/>
      <c r="L789" s="250"/>
      <c r="M789" s="250"/>
      <c r="N789" s="250"/>
      <c r="O789" s="250"/>
      <c r="P789" s="250"/>
      <c r="Q789" s="250"/>
      <c r="R789" s="250"/>
      <c r="S789" s="250"/>
      <c r="T789" s="250"/>
      <c r="U789" s="250"/>
      <c r="V789" s="250"/>
      <c r="W789" s="250"/>
    </row>
    <row r="790" spans="1:23" ht="14.25" x14ac:dyDescent="0.2">
      <c r="A790" s="250"/>
      <c r="B790" s="250"/>
      <c r="C790" s="250"/>
      <c r="D790" s="250"/>
      <c r="E790" s="250"/>
      <c r="F790" s="250"/>
      <c r="G790" s="250"/>
      <c r="H790" s="250"/>
      <c r="I790" s="250"/>
      <c r="J790" s="250"/>
      <c r="K790" s="250"/>
      <c r="L790" s="250"/>
      <c r="M790" s="250"/>
      <c r="N790" s="250"/>
      <c r="O790" s="250"/>
      <c r="P790" s="250"/>
      <c r="Q790" s="250"/>
      <c r="R790" s="250"/>
      <c r="S790" s="250"/>
      <c r="T790" s="250"/>
      <c r="U790" s="250"/>
      <c r="V790" s="250"/>
      <c r="W790" s="250"/>
    </row>
    <row r="791" spans="1:23" ht="14.25" x14ac:dyDescent="0.2">
      <c r="A791" s="250"/>
      <c r="B791" s="250"/>
      <c r="C791" s="250"/>
      <c r="D791" s="250"/>
      <c r="E791" s="250"/>
      <c r="F791" s="250"/>
      <c r="G791" s="250"/>
      <c r="H791" s="250"/>
      <c r="I791" s="250"/>
      <c r="J791" s="250"/>
      <c r="K791" s="250"/>
      <c r="L791" s="250"/>
      <c r="M791" s="250"/>
      <c r="N791" s="250"/>
      <c r="O791" s="250"/>
      <c r="P791" s="250"/>
      <c r="Q791" s="250"/>
      <c r="R791" s="250"/>
      <c r="S791" s="250"/>
      <c r="T791" s="250"/>
      <c r="U791" s="250"/>
      <c r="V791" s="250"/>
      <c r="W791" s="250"/>
    </row>
    <row r="792" spans="1:23" ht="14.25" x14ac:dyDescent="0.2">
      <c r="A792" s="250"/>
      <c r="B792" s="250"/>
      <c r="C792" s="250"/>
      <c r="D792" s="250"/>
      <c r="E792" s="250"/>
      <c r="F792" s="250"/>
      <c r="G792" s="250"/>
      <c r="H792" s="250"/>
      <c r="I792" s="250"/>
      <c r="J792" s="250"/>
      <c r="K792" s="250"/>
      <c r="L792" s="250"/>
      <c r="M792" s="250"/>
      <c r="N792" s="250"/>
      <c r="O792" s="250"/>
      <c r="P792" s="250"/>
      <c r="Q792" s="250"/>
      <c r="R792" s="250"/>
      <c r="S792" s="250"/>
      <c r="T792" s="250"/>
      <c r="U792" s="250"/>
      <c r="V792" s="250"/>
      <c r="W792" s="250"/>
    </row>
    <row r="793" spans="1:23" ht="14.25" x14ac:dyDescent="0.2">
      <c r="A793" s="250"/>
      <c r="B793" s="250"/>
      <c r="C793" s="250"/>
      <c r="D793" s="250"/>
      <c r="E793" s="250"/>
      <c r="F793" s="250"/>
      <c r="G793" s="250"/>
      <c r="H793" s="250"/>
      <c r="I793" s="250"/>
      <c r="J793" s="250"/>
      <c r="K793" s="250"/>
      <c r="L793" s="250"/>
      <c r="M793" s="250"/>
      <c r="N793" s="250"/>
      <c r="O793" s="250"/>
      <c r="P793" s="250"/>
      <c r="Q793" s="250"/>
      <c r="R793" s="250"/>
      <c r="S793" s="250"/>
      <c r="T793" s="250"/>
      <c r="U793" s="250"/>
      <c r="V793" s="250"/>
      <c r="W793" s="250"/>
    </row>
    <row r="794" spans="1:23" ht="14.25" x14ac:dyDescent="0.2">
      <c r="A794" s="250"/>
      <c r="B794" s="250"/>
      <c r="C794" s="250"/>
      <c r="D794" s="250"/>
      <c r="E794" s="250"/>
      <c r="F794" s="250"/>
      <c r="G794" s="250"/>
      <c r="H794" s="250"/>
      <c r="I794" s="250"/>
      <c r="J794" s="250"/>
      <c r="K794" s="250"/>
      <c r="L794" s="250"/>
      <c r="M794" s="250"/>
      <c r="N794" s="250"/>
      <c r="O794" s="250"/>
      <c r="P794" s="250"/>
      <c r="Q794" s="250"/>
      <c r="R794" s="250"/>
      <c r="S794" s="250"/>
      <c r="T794" s="250"/>
      <c r="U794" s="250"/>
      <c r="V794" s="250"/>
      <c r="W794" s="250"/>
    </row>
    <row r="795" spans="1:23" ht="14.25" x14ac:dyDescent="0.2">
      <c r="A795" s="250"/>
      <c r="B795" s="250"/>
      <c r="C795" s="250"/>
      <c r="D795" s="250"/>
      <c r="E795" s="250"/>
      <c r="F795" s="250"/>
      <c r="G795" s="250"/>
      <c r="H795" s="250"/>
      <c r="I795" s="250"/>
      <c r="J795" s="250"/>
      <c r="K795" s="250"/>
      <c r="L795" s="250"/>
      <c r="M795" s="250"/>
      <c r="N795" s="250"/>
      <c r="O795" s="250"/>
      <c r="P795" s="250"/>
      <c r="Q795" s="250"/>
      <c r="R795" s="250"/>
      <c r="S795" s="250"/>
      <c r="T795" s="250"/>
      <c r="U795" s="250"/>
      <c r="V795" s="250"/>
      <c r="W795" s="250"/>
    </row>
    <row r="796" spans="1:23" ht="14.25" x14ac:dyDescent="0.2">
      <c r="A796" s="250"/>
      <c r="B796" s="250"/>
      <c r="C796" s="250"/>
      <c r="D796" s="250"/>
      <c r="E796" s="250"/>
      <c r="F796" s="250"/>
      <c r="G796" s="250"/>
      <c r="H796" s="250"/>
      <c r="I796" s="250"/>
      <c r="J796" s="250"/>
      <c r="K796" s="250"/>
      <c r="L796" s="250"/>
      <c r="M796" s="250"/>
      <c r="N796" s="250"/>
      <c r="O796" s="250"/>
      <c r="P796" s="250"/>
      <c r="Q796" s="250"/>
      <c r="R796" s="250"/>
      <c r="S796" s="250"/>
      <c r="T796" s="250"/>
      <c r="U796" s="250"/>
      <c r="V796" s="250"/>
      <c r="W796" s="250"/>
    </row>
    <row r="797" spans="1:23" ht="14.25" x14ac:dyDescent="0.2">
      <c r="A797" s="250"/>
      <c r="B797" s="250"/>
      <c r="C797" s="250"/>
      <c r="D797" s="250"/>
      <c r="E797" s="250"/>
      <c r="F797" s="250"/>
      <c r="G797" s="250"/>
      <c r="H797" s="250"/>
      <c r="I797" s="250"/>
      <c r="J797" s="250"/>
      <c r="K797" s="250"/>
      <c r="L797" s="250"/>
      <c r="M797" s="250"/>
      <c r="N797" s="250"/>
      <c r="O797" s="250"/>
      <c r="P797" s="250"/>
      <c r="Q797" s="250"/>
      <c r="R797" s="250"/>
      <c r="S797" s="250"/>
      <c r="T797" s="250"/>
      <c r="U797" s="250"/>
      <c r="V797" s="250"/>
      <c r="W797" s="250"/>
    </row>
    <row r="798" spans="1:23" ht="14.25" x14ac:dyDescent="0.2">
      <c r="A798" s="250"/>
      <c r="B798" s="250"/>
      <c r="C798" s="250"/>
      <c r="D798" s="250"/>
      <c r="E798" s="250"/>
      <c r="F798" s="250"/>
      <c r="G798" s="250"/>
      <c r="H798" s="250"/>
      <c r="I798" s="250"/>
      <c r="J798" s="250"/>
      <c r="K798" s="250"/>
      <c r="L798" s="250"/>
      <c r="M798" s="250"/>
      <c r="N798" s="250"/>
      <c r="O798" s="250"/>
      <c r="P798" s="250"/>
      <c r="Q798" s="250"/>
      <c r="R798" s="250"/>
      <c r="S798" s="250"/>
      <c r="T798" s="250"/>
      <c r="U798" s="250"/>
      <c r="V798" s="250"/>
      <c r="W798" s="250"/>
    </row>
    <row r="799" spans="1:23" ht="14.25" x14ac:dyDescent="0.2">
      <c r="A799" s="250"/>
      <c r="B799" s="250"/>
      <c r="C799" s="250"/>
      <c r="D799" s="250"/>
      <c r="E799" s="250"/>
      <c r="F799" s="250"/>
      <c r="G799" s="250"/>
      <c r="H799" s="250"/>
      <c r="I799" s="250"/>
      <c r="J799" s="250"/>
      <c r="K799" s="250"/>
      <c r="L799" s="250"/>
      <c r="M799" s="250"/>
      <c r="N799" s="250"/>
      <c r="O799" s="250"/>
      <c r="P799" s="250"/>
      <c r="Q799" s="250"/>
      <c r="R799" s="250"/>
      <c r="S799" s="250"/>
      <c r="T799" s="250"/>
      <c r="U799" s="250"/>
      <c r="V799" s="250"/>
      <c r="W799" s="250"/>
    </row>
    <row r="800" spans="1:23" ht="14.25" x14ac:dyDescent="0.2">
      <c r="A800" s="250"/>
      <c r="B800" s="250"/>
      <c r="C800" s="250"/>
      <c r="D800" s="250"/>
      <c r="E800" s="250"/>
      <c r="F800" s="250"/>
      <c r="G800" s="250"/>
      <c r="H800" s="250"/>
      <c r="I800" s="250"/>
      <c r="J800" s="250"/>
      <c r="K800" s="250"/>
      <c r="L800" s="250"/>
      <c r="M800" s="250"/>
      <c r="N800" s="250"/>
      <c r="O800" s="250"/>
      <c r="P800" s="250"/>
      <c r="Q800" s="250"/>
      <c r="R800" s="250"/>
      <c r="S800" s="250"/>
      <c r="T800" s="250"/>
      <c r="U800" s="250"/>
      <c r="V800" s="250"/>
      <c r="W800" s="250"/>
    </row>
    <row r="801" spans="1:23" ht="14.25" x14ac:dyDescent="0.2">
      <c r="A801" s="250"/>
      <c r="B801" s="250"/>
      <c r="C801" s="250"/>
      <c r="D801" s="250"/>
      <c r="E801" s="250"/>
      <c r="F801" s="250"/>
      <c r="G801" s="250"/>
      <c r="H801" s="250"/>
      <c r="I801" s="250"/>
      <c r="J801" s="250"/>
      <c r="K801" s="250"/>
      <c r="L801" s="250"/>
      <c r="M801" s="250"/>
      <c r="N801" s="250"/>
      <c r="O801" s="250"/>
      <c r="P801" s="250"/>
      <c r="Q801" s="250"/>
      <c r="R801" s="250"/>
      <c r="S801" s="250"/>
      <c r="T801" s="250"/>
      <c r="U801" s="250"/>
      <c r="V801" s="250"/>
      <c r="W801" s="250"/>
    </row>
    <row r="802" spans="1:23" ht="14.25" x14ac:dyDescent="0.2">
      <c r="A802" s="250"/>
      <c r="B802" s="250"/>
      <c r="C802" s="250"/>
      <c r="D802" s="250"/>
      <c r="E802" s="250"/>
      <c r="F802" s="250"/>
      <c r="G802" s="250"/>
      <c r="H802" s="250"/>
      <c r="I802" s="250"/>
      <c r="J802" s="250"/>
      <c r="K802" s="250"/>
      <c r="L802" s="250"/>
      <c r="M802" s="250"/>
      <c r="N802" s="250"/>
      <c r="O802" s="250"/>
      <c r="P802" s="250"/>
      <c r="Q802" s="250"/>
      <c r="R802" s="250"/>
      <c r="S802" s="250"/>
      <c r="T802" s="250"/>
      <c r="U802" s="250"/>
      <c r="V802" s="250"/>
      <c r="W802" s="250"/>
    </row>
    <row r="803" spans="1:23" ht="14.25" x14ac:dyDescent="0.2">
      <c r="A803" s="250"/>
      <c r="B803" s="250"/>
      <c r="C803" s="250"/>
      <c r="D803" s="250"/>
      <c r="E803" s="250"/>
      <c r="F803" s="250"/>
      <c r="G803" s="250"/>
      <c r="H803" s="250"/>
      <c r="I803" s="250"/>
      <c r="J803" s="250"/>
      <c r="K803" s="250"/>
      <c r="L803" s="250"/>
      <c r="M803" s="250"/>
      <c r="N803" s="250"/>
      <c r="O803" s="250"/>
      <c r="P803" s="250"/>
      <c r="Q803" s="250"/>
      <c r="R803" s="250"/>
      <c r="S803" s="250"/>
      <c r="T803" s="250"/>
      <c r="U803" s="250"/>
      <c r="V803" s="250"/>
      <c r="W803" s="250"/>
    </row>
    <row r="804" spans="1:23" ht="14.25" x14ac:dyDescent="0.2">
      <c r="A804" s="250"/>
      <c r="B804" s="250"/>
      <c r="C804" s="250"/>
      <c r="D804" s="250"/>
      <c r="E804" s="250"/>
      <c r="F804" s="250"/>
      <c r="G804" s="250"/>
      <c r="H804" s="250"/>
      <c r="I804" s="250"/>
      <c r="J804" s="250"/>
      <c r="K804" s="250"/>
      <c r="L804" s="250"/>
      <c r="M804" s="250"/>
      <c r="N804" s="250"/>
      <c r="O804" s="250"/>
      <c r="P804" s="250"/>
      <c r="Q804" s="250"/>
      <c r="R804" s="250"/>
      <c r="S804" s="250"/>
      <c r="T804" s="250"/>
      <c r="U804" s="250"/>
      <c r="V804" s="250"/>
      <c r="W804" s="250"/>
    </row>
    <row r="805" spans="1:23" ht="14.25" x14ac:dyDescent="0.2">
      <c r="A805" s="250"/>
      <c r="B805" s="250"/>
      <c r="C805" s="250"/>
      <c r="D805" s="250"/>
      <c r="E805" s="250"/>
      <c r="F805" s="250"/>
      <c r="G805" s="250"/>
      <c r="H805" s="250"/>
      <c r="I805" s="250"/>
      <c r="J805" s="250"/>
      <c r="K805" s="250"/>
      <c r="L805" s="250"/>
      <c r="M805" s="250"/>
      <c r="N805" s="250"/>
      <c r="O805" s="250"/>
      <c r="P805" s="250"/>
      <c r="Q805" s="250"/>
      <c r="R805" s="250"/>
      <c r="S805" s="250"/>
      <c r="T805" s="250"/>
      <c r="U805" s="250"/>
      <c r="V805" s="250"/>
      <c r="W805" s="250"/>
    </row>
    <row r="806" spans="1:23" ht="14.25" x14ac:dyDescent="0.2">
      <c r="A806" s="250"/>
      <c r="B806" s="250"/>
      <c r="C806" s="250"/>
      <c r="D806" s="250"/>
      <c r="E806" s="250"/>
      <c r="F806" s="250"/>
      <c r="G806" s="250"/>
      <c r="H806" s="250"/>
      <c r="I806" s="250"/>
      <c r="J806" s="250"/>
      <c r="K806" s="250"/>
      <c r="L806" s="250"/>
      <c r="M806" s="250"/>
      <c r="N806" s="250"/>
      <c r="O806" s="250"/>
      <c r="P806" s="250"/>
      <c r="Q806" s="250"/>
      <c r="R806" s="250"/>
      <c r="S806" s="250"/>
      <c r="T806" s="250"/>
      <c r="U806" s="250"/>
      <c r="V806" s="250"/>
      <c r="W806" s="250"/>
    </row>
    <row r="807" spans="1:23" ht="14.25" x14ac:dyDescent="0.2">
      <c r="A807" s="250"/>
      <c r="B807" s="250"/>
      <c r="C807" s="250"/>
      <c r="D807" s="250"/>
      <c r="E807" s="250"/>
      <c r="F807" s="250"/>
      <c r="G807" s="250"/>
      <c r="H807" s="250"/>
      <c r="I807" s="250"/>
      <c r="J807" s="250"/>
      <c r="K807" s="250"/>
      <c r="L807" s="250"/>
      <c r="M807" s="250"/>
      <c r="N807" s="250"/>
      <c r="O807" s="250"/>
      <c r="P807" s="250"/>
      <c r="Q807" s="250"/>
      <c r="R807" s="250"/>
      <c r="S807" s="250"/>
      <c r="T807" s="250"/>
      <c r="U807" s="250"/>
      <c r="V807" s="250"/>
      <c r="W807" s="250"/>
    </row>
    <row r="808" spans="1:23" ht="14.25" x14ac:dyDescent="0.2">
      <c r="A808" s="250"/>
      <c r="B808" s="250"/>
      <c r="C808" s="250"/>
      <c r="D808" s="250"/>
      <c r="E808" s="250"/>
      <c r="F808" s="250"/>
      <c r="G808" s="250"/>
      <c r="H808" s="250"/>
      <c r="I808" s="250"/>
      <c r="J808" s="250"/>
      <c r="K808" s="250"/>
      <c r="L808" s="250"/>
      <c r="M808" s="250"/>
      <c r="N808" s="250"/>
      <c r="O808" s="250"/>
      <c r="P808" s="250"/>
      <c r="Q808" s="250"/>
      <c r="R808" s="250"/>
      <c r="S808" s="250"/>
      <c r="T808" s="250"/>
      <c r="U808" s="250"/>
      <c r="V808" s="250"/>
      <c r="W808" s="250"/>
    </row>
    <row r="809" spans="1:23" ht="14.25" x14ac:dyDescent="0.2">
      <c r="A809" s="250"/>
      <c r="B809" s="250"/>
      <c r="C809" s="250"/>
      <c r="D809" s="250"/>
      <c r="E809" s="250"/>
      <c r="F809" s="250"/>
      <c r="G809" s="250"/>
      <c r="H809" s="250"/>
      <c r="I809" s="250"/>
      <c r="J809" s="250"/>
      <c r="K809" s="250"/>
      <c r="L809" s="250"/>
      <c r="M809" s="250"/>
      <c r="N809" s="250"/>
      <c r="O809" s="250"/>
      <c r="P809" s="250"/>
      <c r="Q809" s="250"/>
      <c r="R809" s="250"/>
      <c r="S809" s="250"/>
      <c r="T809" s="250"/>
      <c r="U809" s="250"/>
      <c r="V809" s="250"/>
      <c r="W809" s="250"/>
    </row>
    <row r="810" spans="1:23" ht="14.25" x14ac:dyDescent="0.2">
      <c r="A810" s="250"/>
      <c r="B810" s="250"/>
      <c r="C810" s="250"/>
      <c r="D810" s="250"/>
      <c r="E810" s="250"/>
      <c r="F810" s="250"/>
      <c r="G810" s="250"/>
      <c r="H810" s="250"/>
      <c r="I810" s="250"/>
      <c r="J810" s="250"/>
      <c r="K810" s="250"/>
      <c r="L810" s="250"/>
      <c r="M810" s="250"/>
      <c r="N810" s="250"/>
      <c r="O810" s="250"/>
      <c r="P810" s="250"/>
      <c r="Q810" s="250"/>
      <c r="R810" s="250"/>
      <c r="S810" s="250"/>
      <c r="T810" s="250"/>
      <c r="U810" s="250"/>
      <c r="V810" s="250"/>
      <c r="W810" s="250"/>
    </row>
    <row r="811" spans="1:23" ht="14.25" x14ac:dyDescent="0.2">
      <c r="A811" s="250"/>
      <c r="B811" s="250"/>
      <c r="C811" s="250"/>
      <c r="D811" s="250"/>
      <c r="E811" s="250"/>
      <c r="F811" s="250"/>
      <c r="G811" s="250"/>
      <c r="H811" s="250"/>
      <c r="I811" s="250"/>
      <c r="J811" s="250"/>
      <c r="K811" s="250"/>
      <c r="L811" s="250"/>
      <c r="M811" s="250"/>
      <c r="N811" s="250"/>
      <c r="O811" s="250"/>
      <c r="P811" s="250"/>
      <c r="Q811" s="250"/>
      <c r="R811" s="250"/>
      <c r="S811" s="250"/>
      <c r="T811" s="250"/>
      <c r="U811" s="250"/>
      <c r="V811" s="250"/>
      <c r="W811" s="250"/>
    </row>
    <row r="812" spans="1:23" ht="14.25" x14ac:dyDescent="0.2">
      <c r="A812" s="250"/>
      <c r="B812" s="250"/>
      <c r="C812" s="250"/>
      <c r="D812" s="250"/>
      <c r="E812" s="250"/>
      <c r="F812" s="250"/>
      <c r="G812" s="250"/>
      <c r="H812" s="250"/>
      <c r="I812" s="250"/>
      <c r="J812" s="250"/>
      <c r="K812" s="250"/>
      <c r="L812" s="250"/>
      <c r="M812" s="250"/>
      <c r="N812" s="250"/>
      <c r="O812" s="250"/>
      <c r="P812" s="250"/>
      <c r="Q812" s="250"/>
      <c r="R812" s="250"/>
      <c r="S812" s="250"/>
      <c r="T812" s="250"/>
      <c r="U812" s="250"/>
      <c r="V812" s="250"/>
      <c r="W812" s="250"/>
    </row>
    <row r="813" spans="1:23" ht="14.25" x14ac:dyDescent="0.2">
      <c r="A813" s="250"/>
      <c r="B813" s="250"/>
      <c r="C813" s="250"/>
      <c r="D813" s="250"/>
      <c r="E813" s="250"/>
      <c r="F813" s="250"/>
      <c r="G813" s="250"/>
      <c r="H813" s="250"/>
      <c r="I813" s="250"/>
      <c r="J813" s="250"/>
      <c r="K813" s="250"/>
      <c r="L813" s="250"/>
      <c r="M813" s="250"/>
      <c r="N813" s="250"/>
      <c r="O813" s="250"/>
      <c r="P813" s="250"/>
      <c r="Q813" s="250"/>
      <c r="R813" s="250"/>
      <c r="S813" s="250"/>
      <c r="T813" s="250"/>
      <c r="U813" s="250"/>
      <c r="V813" s="250"/>
      <c r="W813" s="250"/>
    </row>
    <row r="814" spans="1:23" ht="14.25" x14ac:dyDescent="0.2">
      <c r="A814" s="250"/>
      <c r="B814" s="250"/>
      <c r="C814" s="250"/>
      <c r="D814" s="250"/>
      <c r="E814" s="250"/>
      <c r="F814" s="250"/>
      <c r="G814" s="250"/>
      <c r="H814" s="250"/>
      <c r="I814" s="250"/>
      <c r="J814" s="250"/>
      <c r="K814" s="250"/>
      <c r="L814" s="250"/>
      <c r="M814" s="250"/>
      <c r="N814" s="250"/>
      <c r="O814" s="250"/>
      <c r="P814" s="250"/>
      <c r="Q814" s="250"/>
      <c r="R814" s="250"/>
      <c r="S814" s="250"/>
      <c r="T814" s="250"/>
      <c r="U814" s="250"/>
      <c r="V814" s="250"/>
      <c r="W814" s="250"/>
    </row>
    <row r="815" spans="1:23" ht="14.25" x14ac:dyDescent="0.2">
      <c r="A815" s="250"/>
      <c r="B815" s="250"/>
      <c r="C815" s="250"/>
      <c r="D815" s="250"/>
      <c r="E815" s="250"/>
      <c r="F815" s="250"/>
      <c r="G815" s="250"/>
      <c r="H815" s="250"/>
      <c r="I815" s="250"/>
      <c r="J815" s="250"/>
      <c r="K815" s="250"/>
      <c r="L815" s="250"/>
      <c r="M815" s="250"/>
      <c r="N815" s="250"/>
      <c r="O815" s="250"/>
      <c r="P815" s="250"/>
      <c r="Q815" s="250"/>
      <c r="R815" s="250"/>
      <c r="S815" s="250"/>
      <c r="T815" s="250"/>
      <c r="U815" s="250"/>
      <c r="V815" s="250"/>
      <c r="W815" s="250"/>
    </row>
    <row r="816" spans="1:23" ht="14.25" x14ac:dyDescent="0.2">
      <c r="A816" s="250"/>
      <c r="B816" s="250"/>
      <c r="C816" s="250"/>
      <c r="D816" s="250"/>
      <c r="E816" s="250"/>
      <c r="F816" s="250"/>
      <c r="G816" s="250"/>
      <c r="H816" s="250"/>
      <c r="I816" s="250"/>
      <c r="J816" s="250"/>
      <c r="K816" s="250"/>
      <c r="L816" s="250"/>
      <c r="M816" s="250"/>
      <c r="N816" s="250"/>
      <c r="O816" s="250"/>
      <c r="P816" s="250"/>
      <c r="Q816" s="250"/>
      <c r="R816" s="250"/>
      <c r="S816" s="250"/>
      <c r="T816" s="250"/>
      <c r="U816" s="250"/>
      <c r="V816" s="250"/>
      <c r="W816" s="250"/>
    </row>
    <row r="817" spans="1:23" ht="14.25" x14ac:dyDescent="0.2">
      <c r="A817" s="250"/>
      <c r="B817" s="250"/>
      <c r="C817" s="250"/>
      <c r="D817" s="250"/>
      <c r="E817" s="250"/>
      <c r="F817" s="250"/>
      <c r="G817" s="250"/>
      <c r="H817" s="250"/>
      <c r="I817" s="250"/>
      <c r="J817" s="250"/>
      <c r="K817" s="250"/>
      <c r="L817" s="250"/>
      <c r="M817" s="250"/>
      <c r="N817" s="250"/>
      <c r="O817" s="250"/>
      <c r="P817" s="250"/>
      <c r="Q817" s="250"/>
      <c r="R817" s="250"/>
      <c r="S817" s="250"/>
      <c r="T817" s="250"/>
      <c r="U817" s="250"/>
      <c r="V817" s="250"/>
      <c r="W817" s="250"/>
    </row>
    <row r="818" spans="1:23" ht="14.25" x14ac:dyDescent="0.2">
      <c r="A818" s="250"/>
      <c r="B818" s="250"/>
      <c r="C818" s="250"/>
      <c r="D818" s="250"/>
      <c r="E818" s="250"/>
      <c r="F818" s="250"/>
      <c r="G818" s="250"/>
      <c r="H818" s="250"/>
      <c r="I818" s="250"/>
      <c r="J818" s="250"/>
      <c r="K818" s="250"/>
      <c r="L818" s="250"/>
      <c r="M818" s="250"/>
      <c r="N818" s="250"/>
      <c r="O818" s="250"/>
      <c r="P818" s="250"/>
      <c r="Q818" s="250"/>
      <c r="R818" s="250"/>
      <c r="S818" s="250"/>
      <c r="T818" s="250"/>
      <c r="U818" s="250"/>
      <c r="V818" s="250"/>
      <c r="W818" s="250"/>
    </row>
    <row r="819" spans="1:23" ht="14.25" x14ac:dyDescent="0.2">
      <c r="A819" s="250"/>
      <c r="B819" s="250"/>
      <c r="C819" s="250"/>
      <c r="D819" s="250"/>
      <c r="E819" s="250"/>
      <c r="F819" s="250"/>
      <c r="G819" s="250"/>
      <c r="H819" s="250"/>
      <c r="I819" s="250"/>
      <c r="J819" s="250"/>
      <c r="K819" s="250"/>
      <c r="L819" s="250"/>
      <c r="M819" s="250"/>
      <c r="N819" s="250"/>
      <c r="O819" s="250"/>
      <c r="P819" s="250"/>
      <c r="Q819" s="250"/>
      <c r="R819" s="250"/>
      <c r="S819" s="250"/>
      <c r="T819" s="250"/>
      <c r="U819" s="250"/>
      <c r="V819" s="250"/>
      <c r="W819" s="250"/>
    </row>
    <row r="820" spans="1:23" ht="14.25" x14ac:dyDescent="0.2">
      <c r="A820" s="250"/>
      <c r="B820" s="250"/>
      <c r="C820" s="250"/>
      <c r="D820" s="250"/>
      <c r="E820" s="250"/>
      <c r="F820" s="250"/>
      <c r="G820" s="250"/>
      <c r="H820" s="250"/>
      <c r="I820" s="250"/>
      <c r="J820" s="250"/>
      <c r="K820" s="250"/>
      <c r="L820" s="250"/>
      <c r="M820" s="250"/>
      <c r="N820" s="250"/>
      <c r="O820" s="250"/>
      <c r="P820" s="250"/>
      <c r="Q820" s="250"/>
      <c r="R820" s="250"/>
      <c r="S820" s="250"/>
      <c r="T820" s="250"/>
      <c r="U820" s="250"/>
      <c r="V820" s="250"/>
      <c r="W820" s="250"/>
    </row>
    <row r="821" spans="1:23" ht="14.25" x14ac:dyDescent="0.2">
      <c r="A821" s="250"/>
      <c r="B821" s="250"/>
      <c r="C821" s="250"/>
      <c r="D821" s="250"/>
      <c r="E821" s="250"/>
      <c r="F821" s="250"/>
      <c r="G821" s="250"/>
      <c r="H821" s="250"/>
      <c r="I821" s="250"/>
      <c r="J821" s="250"/>
      <c r="K821" s="250"/>
      <c r="L821" s="250"/>
      <c r="M821" s="250"/>
      <c r="N821" s="250"/>
      <c r="O821" s="250"/>
      <c r="P821" s="250"/>
      <c r="Q821" s="250"/>
      <c r="R821" s="250"/>
      <c r="S821" s="250"/>
      <c r="T821" s="250"/>
      <c r="U821" s="250"/>
      <c r="V821" s="250"/>
      <c r="W821" s="250"/>
    </row>
    <row r="822" spans="1:23" ht="14.25" x14ac:dyDescent="0.2">
      <c r="A822" s="250"/>
      <c r="B822" s="250"/>
      <c r="C822" s="250"/>
      <c r="D822" s="250"/>
      <c r="E822" s="250"/>
      <c r="F822" s="250"/>
      <c r="G822" s="250"/>
      <c r="H822" s="250"/>
      <c r="I822" s="250"/>
      <c r="J822" s="250"/>
      <c r="K822" s="250"/>
      <c r="L822" s="250"/>
      <c r="M822" s="250"/>
      <c r="N822" s="250"/>
      <c r="O822" s="250"/>
      <c r="P822" s="250"/>
      <c r="Q822" s="250"/>
      <c r="R822" s="250"/>
      <c r="S822" s="250"/>
      <c r="T822" s="250"/>
      <c r="U822" s="250"/>
      <c r="V822" s="250"/>
      <c r="W822" s="250"/>
    </row>
    <row r="823" spans="1:23" ht="14.25" x14ac:dyDescent="0.2">
      <c r="A823" s="250"/>
      <c r="B823" s="250"/>
      <c r="C823" s="250"/>
      <c r="D823" s="250"/>
      <c r="E823" s="250"/>
      <c r="F823" s="250"/>
      <c r="G823" s="250"/>
      <c r="H823" s="250"/>
      <c r="I823" s="250"/>
      <c r="J823" s="250"/>
      <c r="K823" s="250"/>
      <c r="L823" s="250"/>
      <c r="M823" s="250"/>
      <c r="N823" s="250"/>
      <c r="O823" s="250"/>
      <c r="P823" s="250"/>
      <c r="Q823" s="250"/>
      <c r="R823" s="250"/>
      <c r="S823" s="250"/>
      <c r="T823" s="250"/>
      <c r="U823" s="250"/>
      <c r="V823" s="250"/>
      <c r="W823" s="250"/>
    </row>
    <row r="824" spans="1:23" ht="14.25" x14ac:dyDescent="0.2">
      <c r="A824" s="250"/>
      <c r="B824" s="250"/>
      <c r="C824" s="250"/>
      <c r="D824" s="250"/>
      <c r="E824" s="250"/>
      <c r="F824" s="250"/>
      <c r="G824" s="250"/>
      <c r="H824" s="250"/>
      <c r="I824" s="250"/>
      <c r="J824" s="250"/>
      <c r="K824" s="250"/>
      <c r="L824" s="250"/>
      <c r="M824" s="250"/>
      <c r="N824" s="250"/>
      <c r="O824" s="250"/>
      <c r="P824" s="250"/>
      <c r="Q824" s="250"/>
      <c r="R824" s="250"/>
      <c r="S824" s="250"/>
      <c r="T824" s="250"/>
      <c r="U824" s="250"/>
      <c r="V824" s="250"/>
      <c r="W824" s="250"/>
    </row>
    <row r="825" spans="1:23" ht="14.25" x14ac:dyDescent="0.2">
      <c r="A825" s="250"/>
      <c r="B825" s="250"/>
      <c r="C825" s="250"/>
      <c r="D825" s="250"/>
      <c r="E825" s="250"/>
      <c r="F825" s="250"/>
      <c r="G825" s="250"/>
      <c r="H825" s="250"/>
      <c r="I825" s="250"/>
      <c r="J825" s="250"/>
      <c r="K825" s="250"/>
      <c r="L825" s="250"/>
      <c r="M825" s="250"/>
      <c r="N825" s="250"/>
      <c r="O825" s="250"/>
      <c r="P825" s="250"/>
      <c r="Q825" s="250"/>
      <c r="R825" s="250"/>
      <c r="S825" s="250"/>
      <c r="T825" s="250"/>
      <c r="U825" s="250"/>
      <c r="V825" s="250"/>
      <c r="W825" s="250"/>
    </row>
    <row r="826" spans="1:23" ht="14.25" x14ac:dyDescent="0.2">
      <c r="A826" s="250"/>
      <c r="B826" s="250"/>
      <c r="C826" s="250"/>
      <c r="D826" s="250"/>
      <c r="E826" s="250"/>
      <c r="F826" s="250"/>
      <c r="G826" s="250"/>
      <c r="H826" s="250"/>
      <c r="I826" s="250"/>
      <c r="J826" s="250"/>
      <c r="K826" s="250"/>
      <c r="L826" s="250"/>
      <c r="M826" s="250"/>
      <c r="N826" s="250"/>
      <c r="O826" s="250"/>
      <c r="P826" s="250"/>
      <c r="Q826" s="250"/>
      <c r="R826" s="250"/>
      <c r="S826" s="250"/>
      <c r="T826" s="250"/>
      <c r="U826" s="250"/>
      <c r="V826" s="250"/>
      <c r="W826" s="250"/>
    </row>
    <row r="827" spans="1:23" ht="14.25" x14ac:dyDescent="0.2">
      <c r="A827" s="250"/>
      <c r="B827" s="250"/>
      <c r="C827" s="250"/>
      <c r="D827" s="250"/>
      <c r="E827" s="250"/>
      <c r="F827" s="250"/>
      <c r="G827" s="250"/>
      <c r="H827" s="250"/>
      <c r="I827" s="250"/>
      <c r="J827" s="250"/>
      <c r="K827" s="250"/>
      <c r="L827" s="250"/>
      <c r="M827" s="250"/>
      <c r="N827" s="250"/>
      <c r="O827" s="250"/>
      <c r="P827" s="250"/>
      <c r="Q827" s="250"/>
      <c r="R827" s="250"/>
      <c r="S827" s="250"/>
      <c r="T827" s="250"/>
      <c r="U827" s="250"/>
      <c r="V827" s="250"/>
      <c r="W827" s="250"/>
    </row>
    <row r="828" spans="1:23" ht="14.25" x14ac:dyDescent="0.2">
      <c r="A828" s="250"/>
      <c r="B828" s="250"/>
      <c r="C828" s="250"/>
      <c r="D828" s="250"/>
      <c r="E828" s="250"/>
      <c r="F828" s="250"/>
      <c r="G828" s="250"/>
      <c r="H828" s="250"/>
      <c r="I828" s="250"/>
      <c r="J828" s="250"/>
      <c r="K828" s="250"/>
      <c r="L828" s="250"/>
      <c r="M828" s="250"/>
      <c r="N828" s="250"/>
      <c r="O828" s="250"/>
      <c r="P828" s="250"/>
      <c r="Q828" s="250"/>
      <c r="R828" s="250"/>
      <c r="S828" s="250"/>
      <c r="T828" s="250"/>
      <c r="U828" s="250"/>
      <c r="V828" s="250"/>
      <c r="W828" s="250"/>
    </row>
    <row r="829" spans="1:23" ht="14.25" x14ac:dyDescent="0.2">
      <c r="A829" s="250"/>
      <c r="B829" s="250"/>
      <c r="C829" s="250"/>
      <c r="D829" s="250"/>
      <c r="E829" s="250"/>
      <c r="F829" s="250"/>
      <c r="G829" s="250"/>
      <c r="H829" s="250"/>
      <c r="I829" s="250"/>
      <c r="J829" s="250"/>
      <c r="K829" s="250"/>
      <c r="L829" s="250"/>
      <c r="M829" s="250"/>
      <c r="N829" s="250"/>
      <c r="O829" s="250"/>
      <c r="P829" s="250"/>
      <c r="Q829" s="250"/>
      <c r="R829" s="250"/>
      <c r="S829" s="250"/>
      <c r="T829" s="250"/>
      <c r="U829" s="250"/>
      <c r="V829" s="250"/>
      <c r="W829" s="250"/>
    </row>
    <row r="830" spans="1:23" ht="14.25" x14ac:dyDescent="0.2">
      <c r="A830" s="250"/>
      <c r="B830" s="250"/>
      <c r="C830" s="250"/>
      <c r="D830" s="250"/>
      <c r="E830" s="250"/>
      <c r="F830" s="250"/>
      <c r="G830" s="250"/>
      <c r="H830" s="250"/>
      <c r="I830" s="250"/>
      <c r="J830" s="250"/>
      <c r="K830" s="250"/>
      <c r="L830" s="250"/>
      <c r="M830" s="250"/>
      <c r="N830" s="250"/>
      <c r="O830" s="250"/>
      <c r="P830" s="250"/>
      <c r="Q830" s="250"/>
      <c r="R830" s="250"/>
      <c r="S830" s="250"/>
      <c r="T830" s="250"/>
      <c r="U830" s="250"/>
      <c r="V830" s="250"/>
      <c r="W830" s="250"/>
    </row>
    <row r="831" spans="1:23" ht="14.25" x14ac:dyDescent="0.2">
      <c r="A831" s="250"/>
      <c r="B831" s="250"/>
      <c r="C831" s="250"/>
      <c r="D831" s="250"/>
      <c r="E831" s="250"/>
      <c r="F831" s="250"/>
      <c r="G831" s="250"/>
      <c r="H831" s="250"/>
      <c r="I831" s="250"/>
      <c r="J831" s="250"/>
      <c r="K831" s="250"/>
      <c r="L831" s="250"/>
      <c r="M831" s="250"/>
      <c r="N831" s="250"/>
      <c r="O831" s="250"/>
      <c r="P831" s="250"/>
      <c r="Q831" s="250"/>
      <c r="R831" s="250"/>
      <c r="S831" s="250"/>
      <c r="T831" s="250"/>
      <c r="U831" s="250"/>
      <c r="V831" s="250"/>
      <c r="W831" s="250"/>
    </row>
    <row r="832" spans="1:23" ht="14.25" x14ac:dyDescent="0.2">
      <c r="A832" s="250"/>
      <c r="B832" s="250"/>
      <c r="C832" s="250"/>
      <c r="D832" s="250"/>
      <c r="E832" s="250"/>
      <c r="F832" s="250"/>
      <c r="G832" s="250"/>
      <c r="H832" s="250"/>
      <c r="I832" s="250"/>
      <c r="J832" s="250"/>
      <c r="K832" s="250"/>
      <c r="L832" s="250"/>
      <c r="M832" s="250"/>
      <c r="N832" s="250"/>
      <c r="O832" s="250"/>
      <c r="P832" s="250"/>
      <c r="Q832" s="250"/>
      <c r="R832" s="250"/>
      <c r="S832" s="250"/>
      <c r="T832" s="250"/>
      <c r="U832" s="250"/>
      <c r="V832" s="250"/>
      <c r="W832" s="250"/>
    </row>
    <row r="833" spans="1:23" ht="14.25" x14ac:dyDescent="0.2">
      <c r="A833" s="250"/>
      <c r="B833" s="250"/>
      <c r="C833" s="250"/>
      <c r="D833" s="250"/>
      <c r="E833" s="250"/>
      <c r="F833" s="250"/>
      <c r="G833" s="250"/>
      <c r="H833" s="250"/>
      <c r="I833" s="250"/>
      <c r="J833" s="250"/>
      <c r="K833" s="250"/>
      <c r="L833" s="250"/>
      <c r="M833" s="250"/>
      <c r="N833" s="250"/>
      <c r="O833" s="250"/>
      <c r="P833" s="250"/>
      <c r="Q833" s="250"/>
      <c r="R833" s="250"/>
      <c r="S833" s="250"/>
      <c r="T833" s="250"/>
      <c r="U833" s="250"/>
      <c r="V833" s="250"/>
      <c r="W833" s="250"/>
    </row>
    <row r="834" spans="1:23" ht="14.25" x14ac:dyDescent="0.2">
      <c r="A834" s="250"/>
      <c r="B834" s="250"/>
      <c r="C834" s="250"/>
      <c r="D834" s="250"/>
      <c r="E834" s="250"/>
      <c r="F834" s="250"/>
      <c r="G834" s="250"/>
      <c r="H834" s="250"/>
      <c r="I834" s="250"/>
      <c r="J834" s="250"/>
      <c r="K834" s="250"/>
      <c r="L834" s="250"/>
      <c r="M834" s="250"/>
      <c r="N834" s="250"/>
      <c r="O834" s="250"/>
      <c r="P834" s="250"/>
      <c r="Q834" s="250"/>
      <c r="R834" s="250"/>
      <c r="S834" s="250"/>
      <c r="T834" s="250"/>
      <c r="U834" s="250"/>
      <c r="V834" s="250"/>
      <c r="W834" s="250"/>
    </row>
    <row r="835" spans="1:23" ht="14.25" x14ac:dyDescent="0.2">
      <c r="A835" s="250"/>
      <c r="B835" s="250"/>
      <c r="C835" s="250"/>
      <c r="D835" s="250"/>
      <c r="E835" s="250"/>
      <c r="F835" s="250"/>
      <c r="G835" s="250"/>
      <c r="H835" s="250"/>
      <c r="I835" s="250"/>
      <c r="J835" s="250"/>
      <c r="K835" s="250"/>
      <c r="L835" s="250"/>
      <c r="M835" s="250"/>
      <c r="N835" s="250"/>
      <c r="O835" s="250"/>
      <c r="P835" s="250"/>
      <c r="Q835" s="250"/>
      <c r="R835" s="250"/>
      <c r="S835" s="250"/>
      <c r="T835" s="250"/>
      <c r="U835" s="250"/>
      <c r="V835" s="250"/>
      <c r="W835" s="250"/>
    </row>
    <row r="836" spans="1:23" ht="14.25" x14ac:dyDescent="0.2">
      <c r="A836" s="250"/>
      <c r="B836" s="250"/>
      <c r="C836" s="250"/>
      <c r="D836" s="250"/>
      <c r="E836" s="250"/>
      <c r="F836" s="250"/>
      <c r="G836" s="250"/>
      <c r="H836" s="250"/>
      <c r="I836" s="250"/>
      <c r="J836" s="250"/>
      <c r="K836" s="250"/>
      <c r="L836" s="250"/>
      <c r="M836" s="250"/>
      <c r="N836" s="250"/>
      <c r="O836" s="250"/>
      <c r="P836" s="250"/>
      <c r="Q836" s="250"/>
      <c r="R836" s="250"/>
      <c r="S836" s="250"/>
      <c r="T836" s="250"/>
      <c r="U836" s="250"/>
      <c r="V836" s="250"/>
      <c r="W836" s="250"/>
    </row>
    <row r="837" spans="1:23" ht="14.25" x14ac:dyDescent="0.2">
      <c r="A837" s="250"/>
      <c r="B837" s="250"/>
      <c r="C837" s="250"/>
      <c r="D837" s="250"/>
      <c r="E837" s="250"/>
      <c r="F837" s="250"/>
      <c r="G837" s="250"/>
      <c r="H837" s="250"/>
      <c r="I837" s="250"/>
      <c r="J837" s="250"/>
      <c r="K837" s="250"/>
      <c r="L837" s="250"/>
      <c r="M837" s="250"/>
      <c r="N837" s="250"/>
      <c r="O837" s="250"/>
      <c r="P837" s="250"/>
      <c r="Q837" s="250"/>
      <c r="R837" s="250"/>
      <c r="S837" s="250"/>
      <c r="T837" s="250"/>
      <c r="U837" s="250"/>
      <c r="V837" s="250"/>
      <c r="W837" s="250"/>
    </row>
    <row r="838" spans="1:23" ht="14.25" x14ac:dyDescent="0.2">
      <c r="A838" s="250"/>
      <c r="B838" s="250"/>
      <c r="C838" s="250"/>
      <c r="D838" s="250"/>
      <c r="E838" s="250"/>
      <c r="F838" s="250"/>
      <c r="G838" s="250"/>
      <c r="H838" s="250"/>
      <c r="I838" s="250"/>
      <c r="J838" s="250"/>
      <c r="K838" s="250"/>
      <c r="L838" s="250"/>
      <c r="M838" s="250"/>
      <c r="N838" s="250"/>
      <c r="O838" s="250"/>
      <c r="P838" s="250"/>
      <c r="Q838" s="250"/>
      <c r="R838" s="250"/>
      <c r="S838" s="250"/>
      <c r="T838" s="250"/>
      <c r="U838" s="250"/>
      <c r="V838" s="250"/>
      <c r="W838" s="250"/>
    </row>
    <row r="839" spans="1:23" ht="14.25" x14ac:dyDescent="0.2">
      <c r="A839" s="250"/>
      <c r="B839" s="250"/>
      <c r="C839" s="250"/>
      <c r="D839" s="250"/>
      <c r="E839" s="250"/>
      <c r="F839" s="250"/>
      <c r="G839" s="250"/>
      <c r="H839" s="250"/>
      <c r="I839" s="250"/>
      <c r="J839" s="250"/>
      <c r="K839" s="250"/>
      <c r="L839" s="250"/>
      <c r="M839" s="250"/>
      <c r="N839" s="250"/>
      <c r="O839" s="250"/>
      <c r="P839" s="250"/>
      <c r="Q839" s="250"/>
      <c r="R839" s="250"/>
      <c r="S839" s="250"/>
      <c r="T839" s="250"/>
      <c r="U839" s="250"/>
      <c r="V839" s="250"/>
      <c r="W839" s="250"/>
    </row>
    <row r="840" spans="1:23" ht="14.25" x14ac:dyDescent="0.2">
      <c r="A840" s="250"/>
      <c r="B840" s="250"/>
      <c r="C840" s="250"/>
      <c r="D840" s="250"/>
      <c r="E840" s="250"/>
      <c r="F840" s="250"/>
      <c r="G840" s="250"/>
      <c r="H840" s="250"/>
      <c r="I840" s="250"/>
      <c r="J840" s="250"/>
      <c r="K840" s="250"/>
      <c r="L840" s="250"/>
      <c r="M840" s="250"/>
      <c r="N840" s="250"/>
      <c r="O840" s="250"/>
      <c r="P840" s="250"/>
      <c r="Q840" s="250"/>
      <c r="R840" s="250"/>
      <c r="S840" s="250"/>
      <c r="T840" s="250"/>
      <c r="U840" s="250"/>
      <c r="V840" s="250"/>
      <c r="W840" s="250"/>
    </row>
    <row r="841" spans="1:23" ht="14.25" x14ac:dyDescent="0.2">
      <c r="A841" s="250"/>
      <c r="B841" s="250"/>
      <c r="C841" s="250"/>
      <c r="D841" s="250"/>
      <c r="E841" s="250"/>
      <c r="F841" s="250"/>
      <c r="G841" s="250"/>
      <c r="H841" s="250"/>
      <c r="I841" s="250"/>
      <c r="J841" s="250"/>
      <c r="K841" s="250"/>
      <c r="L841" s="250"/>
      <c r="M841" s="250"/>
      <c r="N841" s="250"/>
      <c r="O841" s="250"/>
      <c r="P841" s="250"/>
      <c r="Q841" s="250"/>
      <c r="R841" s="250"/>
      <c r="S841" s="250"/>
      <c r="T841" s="250"/>
      <c r="U841" s="250"/>
      <c r="V841" s="250"/>
      <c r="W841" s="250"/>
    </row>
    <row r="842" spans="1:23" ht="14.25" x14ac:dyDescent="0.2">
      <c r="A842" s="250"/>
      <c r="B842" s="250"/>
      <c r="C842" s="250"/>
      <c r="D842" s="250"/>
      <c r="E842" s="250"/>
      <c r="F842" s="250"/>
      <c r="G842" s="250"/>
      <c r="H842" s="250"/>
      <c r="I842" s="250"/>
      <c r="J842" s="250"/>
      <c r="K842" s="250"/>
      <c r="L842" s="250"/>
      <c r="M842" s="250"/>
      <c r="N842" s="250"/>
      <c r="O842" s="250"/>
      <c r="P842" s="250"/>
      <c r="Q842" s="250"/>
      <c r="R842" s="250"/>
      <c r="S842" s="250"/>
      <c r="T842" s="250"/>
      <c r="U842" s="250"/>
      <c r="V842" s="250"/>
      <c r="W842" s="250"/>
    </row>
    <row r="843" spans="1:23" ht="14.25" x14ac:dyDescent="0.2">
      <c r="A843" s="250"/>
      <c r="B843" s="250"/>
      <c r="C843" s="250"/>
      <c r="D843" s="250"/>
      <c r="E843" s="250"/>
      <c r="F843" s="250"/>
      <c r="G843" s="250"/>
      <c r="H843" s="250"/>
      <c r="I843" s="250"/>
      <c r="J843" s="250"/>
      <c r="K843" s="250"/>
      <c r="L843" s="250"/>
      <c r="M843" s="250"/>
      <c r="N843" s="250"/>
      <c r="O843" s="250"/>
      <c r="P843" s="250"/>
      <c r="Q843" s="250"/>
      <c r="R843" s="250"/>
      <c r="S843" s="250"/>
      <c r="T843" s="250"/>
      <c r="U843" s="250"/>
      <c r="V843" s="250"/>
      <c r="W843" s="250"/>
    </row>
    <row r="844" spans="1:23" ht="14.25" x14ac:dyDescent="0.2">
      <c r="A844" s="250"/>
      <c r="B844" s="250"/>
      <c r="C844" s="250"/>
      <c r="D844" s="250"/>
      <c r="E844" s="250"/>
      <c r="F844" s="250"/>
      <c r="G844" s="250"/>
      <c r="H844" s="250"/>
      <c r="I844" s="250"/>
      <c r="J844" s="250"/>
      <c r="K844" s="250"/>
      <c r="L844" s="250"/>
      <c r="M844" s="250"/>
      <c r="N844" s="250"/>
      <c r="O844" s="250"/>
      <c r="P844" s="250"/>
      <c r="Q844" s="250"/>
      <c r="R844" s="250"/>
      <c r="S844" s="250"/>
      <c r="T844" s="250"/>
      <c r="U844" s="250"/>
      <c r="V844" s="250"/>
      <c r="W844" s="250"/>
    </row>
    <row r="845" spans="1:23" ht="14.25" x14ac:dyDescent="0.2">
      <c r="A845" s="250"/>
      <c r="B845" s="250"/>
      <c r="C845" s="250"/>
      <c r="D845" s="250"/>
      <c r="E845" s="250"/>
      <c r="F845" s="250"/>
      <c r="G845" s="250"/>
      <c r="H845" s="250"/>
      <c r="I845" s="250"/>
      <c r="J845" s="250"/>
      <c r="K845" s="250"/>
      <c r="L845" s="250"/>
      <c r="M845" s="250"/>
      <c r="N845" s="250"/>
      <c r="O845" s="250"/>
      <c r="P845" s="250"/>
      <c r="Q845" s="250"/>
      <c r="R845" s="250"/>
      <c r="S845" s="250"/>
      <c r="T845" s="250"/>
      <c r="U845" s="250"/>
      <c r="V845" s="250"/>
      <c r="W845" s="250"/>
    </row>
    <row r="846" spans="1:23" ht="14.25" x14ac:dyDescent="0.2">
      <c r="A846" s="250"/>
      <c r="B846" s="250"/>
      <c r="C846" s="250"/>
      <c r="D846" s="250"/>
      <c r="E846" s="250"/>
      <c r="F846" s="250"/>
      <c r="G846" s="250"/>
      <c r="H846" s="250"/>
      <c r="I846" s="250"/>
      <c r="J846" s="250"/>
      <c r="K846" s="250"/>
      <c r="L846" s="250"/>
      <c r="M846" s="250"/>
      <c r="N846" s="250"/>
      <c r="O846" s="250"/>
      <c r="P846" s="250"/>
      <c r="Q846" s="250"/>
      <c r="R846" s="250"/>
      <c r="S846" s="250"/>
      <c r="T846" s="250"/>
      <c r="U846" s="250"/>
      <c r="V846" s="250"/>
      <c r="W846" s="250"/>
    </row>
    <row r="847" spans="1:23" ht="14.25" x14ac:dyDescent="0.2">
      <c r="A847" s="250"/>
      <c r="B847" s="250"/>
      <c r="C847" s="250"/>
      <c r="D847" s="250"/>
      <c r="E847" s="250"/>
      <c r="F847" s="250"/>
      <c r="G847" s="250"/>
      <c r="H847" s="250"/>
      <c r="I847" s="250"/>
      <c r="J847" s="250"/>
      <c r="K847" s="250"/>
      <c r="L847" s="250"/>
      <c r="M847" s="250"/>
      <c r="N847" s="250"/>
      <c r="O847" s="250"/>
      <c r="P847" s="250"/>
      <c r="Q847" s="250"/>
      <c r="R847" s="250"/>
      <c r="S847" s="250"/>
      <c r="T847" s="250"/>
      <c r="U847" s="250"/>
      <c r="V847" s="250"/>
      <c r="W847" s="250"/>
    </row>
    <row r="848" spans="1:23" ht="14.25" x14ac:dyDescent="0.2">
      <c r="A848" s="250"/>
      <c r="B848" s="250"/>
      <c r="C848" s="250"/>
      <c r="D848" s="250"/>
      <c r="E848" s="250"/>
      <c r="F848" s="250"/>
      <c r="G848" s="250"/>
      <c r="H848" s="250"/>
      <c r="I848" s="250"/>
      <c r="J848" s="250"/>
      <c r="K848" s="250"/>
      <c r="L848" s="250"/>
      <c r="M848" s="250"/>
      <c r="N848" s="250"/>
      <c r="O848" s="250"/>
      <c r="P848" s="250"/>
      <c r="Q848" s="250"/>
      <c r="R848" s="250"/>
      <c r="S848" s="250"/>
      <c r="T848" s="250"/>
      <c r="U848" s="250"/>
      <c r="V848" s="250"/>
      <c r="W848" s="250"/>
    </row>
    <row r="849" spans="1:23" ht="14.25" x14ac:dyDescent="0.2">
      <c r="A849" s="250"/>
      <c r="B849" s="250"/>
      <c r="C849" s="250"/>
      <c r="D849" s="250"/>
      <c r="E849" s="250"/>
      <c r="F849" s="250"/>
      <c r="G849" s="250"/>
      <c r="H849" s="250"/>
      <c r="I849" s="250"/>
      <c r="J849" s="250"/>
      <c r="K849" s="250"/>
      <c r="L849" s="250"/>
      <c r="M849" s="250"/>
      <c r="N849" s="250"/>
      <c r="O849" s="250"/>
      <c r="P849" s="250"/>
      <c r="Q849" s="250"/>
      <c r="R849" s="250"/>
      <c r="S849" s="250"/>
      <c r="T849" s="250"/>
      <c r="U849" s="250"/>
      <c r="V849" s="250"/>
      <c r="W849" s="250"/>
    </row>
    <row r="850" spans="1:23" ht="14.25" x14ac:dyDescent="0.2">
      <c r="A850" s="250"/>
      <c r="B850" s="250"/>
      <c r="C850" s="250"/>
      <c r="D850" s="250"/>
      <c r="E850" s="250"/>
      <c r="F850" s="250"/>
      <c r="G850" s="250"/>
      <c r="H850" s="250"/>
      <c r="I850" s="250"/>
      <c r="J850" s="250"/>
      <c r="K850" s="250"/>
      <c r="L850" s="250"/>
      <c r="M850" s="250"/>
      <c r="N850" s="250"/>
      <c r="O850" s="250"/>
      <c r="P850" s="250"/>
      <c r="Q850" s="250"/>
      <c r="R850" s="250"/>
      <c r="S850" s="250"/>
      <c r="T850" s="250"/>
      <c r="U850" s="250"/>
      <c r="V850" s="250"/>
      <c r="W850" s="250"/>
    </row>
    <row r="851" spans="1:23" ht="14.25" x14ac:dyDescent="0.2">
      <c r="A851" s="250"/>
      <c r="B851" s="250"/>
      <c r="C851" s="250"/>
      <c r="D851" s="250"/>
      <c r="E851" s="250"/>
      <c r="F851" s="250"/>
      <c r="G851" s="250"/>
      <c r="H851" s="250"/>
      <c r="I851" s="250"/>
      <c r="J851" s="250"/>
      <c r="K851" s="250"/>
      <c r="L851" s="250"/>
      <c r="M851" s="250"/>
      <c r="N851" s="250"/>
      <c r="O851" s="250"/>
      <c r="P851" s="250"/>
      <c r="Q851" s="250"/>
      <c r="R851" s="250"/>
      <c r="S851" s="250"/>
      <c r="T851" s="250"/>
      <c r="U851" s="250"/>
      <c r="V851" s="250"/>
      <c r="W851" s="250"/>
    </row>
    <row r="852" spans="1:23" ht="14.25" x14ac:dyDescent="0.2">
      <c r="A852" s="250"/>
      <c r="B852" s="250"/>
      <c r="C852" s="250"/>
      <c r="D852" s="250"/>
      <c r="E852" s="250"/>
      <c r="F852" s="250"/>
      <c r="G852" s="250"/>
      <c r="H852" s="250"/>
      <c r="I852" s="250"/>
      <c r="J852" s="250"/>
      <c r="K852" s="250"/>
      <c r="L852" s="250"/>
      <c r="M852" s="250"/>
      <c r="N852" s="250"/>
      <c r="O852" s="250"/>
      <c r="P852" s="250"/>
      <c r="Q852" s="250"/>
      <c r="R852" s="250"/>
      <c r="S852" s="250"/>
      <c r="T852" s="250"/>
      <c r="U852" s="250"/>
      <c r="V852" s="250"/>
      <c r="W852" s="250"/>
    </row>
    <row r="853" spans="1:23" ht="14.25" x14ac:dyDescent="0.2">
      <c r="A853" s="250"/>
      <c r="B853" s="250"/>
      <c r="C853" s="250"/>
      <c r="D853" s="250"/>
      <c r="E853" s="250"/>
      <c r="F853" s="250"/>
      <c r="G853" s="250"/>
      <c r="H853" s="250"/>
      <c r="I853" s="250"/>
      <c r="J853" s="250"/>
      <c r="K853" s="250"/>
      <c r="L853" s="250"/>
      <c r="M853" s="250"/>
      <c r="N853" s="250"/>
      <c r="O853" s="250"/>
      <c r="P853" s="250"/>
      <c r="Q853" s="250"/>
      <c r="R853" s="250"/>
      <c r="S853" s="250"/>
      <c r="T853" s="250"/>
      <c r="U853" s="250"/>
      <c r="V853" s="250"/>
      <c r="W853" s="250"/>
    </row>
    <row r="854" spans="1:23" ht="14.25" x14ac:dyDescent="0.2">
      <c r="A854" s="250"/>
      <c r="B854" s="250"/>
      <c r="C854" s="250"/>
      <c r="D854" s="250"/>
      <c r="E854" s="250"/>
      <c r="F854" s="250"/>
      <c r="G854" s="250"/>
      <c r="H854" s="250"/>
      <c r="I854" s="250"/>
      <c r="J854" s="250"/>
      <c r="K854" s="250"/>
      <c r="L854" s="250"/>
      <c r="M854" s="250"/>
      <c r="N854" s="250"/>
      <c r="O854" s="250"/>
      <c r="P854" s="250"/>
      <c r="Q854" s="250"/>
      <c r="R854" s="250"/>
      <c r="S854" s="250"/>
      <c r="T854" s="250"/>
      <c r="U854" s="250"/>
      <c r="V854" s="250"/>
      <c r="W854" s="250"/>
    </row>
    <row r="855" spans="1:23" ht="14.25" x14ac:dyDescent="0.2">
      <c r="A855" s="250"/>
      <c r="B855" s="250"/>
      <c r="C855" s="250"/>
      <c r="D855" s="250"/>
      <c r="E855" s="250"/>
      <c r="F855" s="250"/>
      <c r="G855" s="250"/>
      <c r="H855" s="250"/>
      <c r="I855" s="250"/>
      <c r="J855" s="250"/>
      <c r="K855" s="250"/>
      <c r="L855" s="250"/>
      <c r="M855" s="250"/>
      <c r="N855" s="250"/>
      <c r="O855" s="250"/>
      <c r="P855" s="250"/>
      <c r="Q855" s="250"/>
      <c r="R855" s="250"/>
      <c r="S855" s="250"/>
      <c r="T855" s="250"/>
      <c r="U855" s="250"/>
      <c r="V855" s="250"/>
      <c r="W855" s="250"/>
    </row>
    <row r="856" spans="1:23" ht="14.25" x14ac:dyDescent="0.2">
      <c r="A856" s="250"/>
      <c r="B856" s="250"/>
      <c r="C856" s="250"/>
      <c r="D856" s="250"/>
      <c r="E856" s="250"/>
      <c r="F856" s="250"/>
      <c r="G856" s="250"/>
      <c r="H856" s="250"/>
      <c r="I856" s="250"/>
      <c r="J856" s="250"/>
      <c r="K856" s="250"/>
      <c r="L856" s="250"/>
      <c r="M856" s="250"/>
      <c r="N856" s="250"/>
      <c r="O856" s="250"/>
      <c r="P856" s="250"/>
      <c r="Q856" s="250"/>
      <c r="R856" s="250"/>
      <c r="S856" s="250"/>
      <c r="T856" s="250"/>
      <c r="U856" s="250"/>
      <c r="V856" s="250"/>
      <c r="W856" s="250"/>
    </row>
    <row r="857" spans="1:23" ht="14.25" x14ac:dyDescent="0.2">
      <c r="A857" s="250"/>
      <c r="B857" s="250"/>
      <c r="C857" s="250"/>
      <c r="D857" s="250"/>
      <c r="E857" s="250"/>
      <c r="F857" s="250"/>
      <c r="G857" s="250"/>
      <c r="H857" s="250"/>
      <c r="I857" s="250"/>
      <c r="J857" s="250"/>
      <c r="K857" s="250"/>
      <c r="L857" s="250"/>
      <c r="M857" s="250"/>
      <c r="N857" s="250"/>
      <c r="O857" s="250"/>
      <c r="P857" s="250"/>
      <c r="Q857" s="250"/>
      <c r="R857" s="250"/>
      <c r="S857" s="250"/>
      <c r="T857" s="250"/>
      <c r="U857" s="250"/>
      <c r="V857" s="250"/>
      <c r="W857" s="250"/>
    </row>
    <row r="858" spans="1:23" ht="14.25" x14ac:dyDescent="0.2">
      <c r="A858" s="250"/>
      <c r="B858" s="250"/>
      <c r="C858" s="250"/>
      <c r="D858" s="250"/>
      <c r="E858" s="250"/>
      <c r="F858" s="250"/>
      <c r="G858" s="250"/>
      <c r="H858" s="250"/>
      <c r="I858" s="250"/>
      <c r="J858" s="250"/>
      <c r="K858" s="250"/>
      <c r="L858" s="250"/>
      <c r="M858" s="250"/>
      <c r="N858" s="250"/>
      <c r="O858" s="250"/>
      <c r="P858" s="250"/>
      <c r="Q858" s="250"/>
      <c r="R858" s="250"/>
      <c r="S858" s="250"/>
      <c r="T858" s="250"/>
      <c r="U858" s="250"/>
      <c r="V858" s="250"/>
      <c r="W858" s="250"/>
    </row>
    <row r="859" spans="1:23" ht="14.25" x14ac:dyDescent="0.2">
      <c r="A859" s="250"/>
      <c r="B859" s="250"/>
      <c r="C859" s="250"/>
      <c r="D859" s="250"/>
      <c r="E859" s="250"/>
      <c r="F859" s="250"/>
      <c r="G859" s="250"/>
      <c r="H859" s="250"/>
      <c r="I859" s="250"/>
      <c r="J859" s="250"/>
      <c r="K859" s="250"/>
      <c r="L859" s="250"/>
      <c r="M859" s="250"/>
      <c r="N859" s="250"/>
      <c r="O859" s="250"/>
      <c r="P859" s="250"/>
      <c r="Q859" s="250"/>
      <c r="R859" s="250"/>
      <c r="S859" s="250"/>
      <c r="T859" s="250"/>
      <c r="U859" s="250"/>
      <c r="V859" s="250"/>
      <c r="W859" s="250"/>
    </row>
    <row r="860" spans="1:23" ht="14.25" x14ac:dyDescent="0.2">
      <c r="A860" s="250"/>
      <c r="B860" s="250"/>
      <c r="C860" s="250"/>
      <c r="D860" s="250"/>
      <c r="E860" s="250"/>
      <c r="F860" s="250"/>
      <c r="G860" s="250"/>
      <c r="H860" s="250"/>
      <c r="I860" s="250"/>
      <c r="J860" s="250"/>
      <c r="K860" s="250"/>
      <c r="L860" s="250"/>
      <c r="M860" s="250"/>
      <c r="N860" s="250"/>
      <c r="O860" s="250"/>
      <c r="P860" s="250"/>
      <c r="Q860" s="250"/>
      <c r="R860" s="250"/>
      <c r="S860" s="250"/>
      <c r="T860" s="250"/>
      <c r="U860" s="250"/>
      <c r="V860" s="250"/>
      <c r="W860" s="250"/>
    </row>
    <row r="861" spans="1:23" ht="14.25" x14ac:dyDescent="0.2">
      <c r="A861" s="250"/>
      <c r="B861" s="250"/>
      <c r="C861" s="250"/>
      <c r="D861" s="250"/>
      <c r="E861" s="250"/>
      <c r="F861" s="250"/>
      <c r="G861" s="250"/>
      <c r="H861" s="250"/>
      <c r="I861" s="250"/>
      <c r="J861" s="250"/>
      <c r="K861" s="250"/>
      <c r="L861" s="250"/>
      <c r="M861" s="250"/>
      <c r="N861" s="250"/>
      <c r="O861" s="250"/>
      <c r="P861" s="250"/>
      <c r="Q861" s="250"/>
      <c r="R861" s="250"/>
      <c r="S861" s="250"/>
      <c r="T861" s="250"/>
      <c r="U861" s="250"/>
      <c r="V861" s="250"/>
      <c r="W861" s="250"/>
    </row>
    <row r="862" spans="1:23" ht="14.25" x14ac:dyDescent="0.2">
      <c r="A862" s="250"/>
      <c r="B862" s="250"/>
      <c r="C862" s="250"/>
      <c r="D862" s="250"/>
      <c r="E862" s="250"/>
      <c r="F862" s="250"/>
      <c r="G862" s="250"/>
      <c r="H862" s="250"/>
      <c r="I862" s="250"/>
      <c r="J862" s="250"/>
      <c r="K862" s="250"/>
      <c r="L862" s="250"/>
      <c r="M862" s="250"/>
      <c r="N862" s="250"/>
      <c r="O862" s="250"/>
      <c r="P862" s="250"/>
      <c r="Q862" s="250"/>
      <c r="R862" s="250"/>
      <c r="S862" s="250"/>
      <c r="T862" s="250"/>
      <c r="U862" s="250"/>
      <c r="V862" s="250"/>
      <c r="W862" s="250"/>
    </row>
    <row r="863" spans="1:23" ht="14.25" x14ac:dyDescent="0.2">
      <c r="A863" s="250"/>
      <c r="B863" s="250"/>
      <c r="C863" s="250"/>
      <c r="D863" s="250"/>
      <c r="E863" s="250"/>
      <c r="F863" s="250"/>
      <c r="G863" s="250"/>
      <c r="H863" s="250"/>
      <c r="I863" s="250"/>
      <c r="J863" s="250"/>
      <c r="K863" s="250"/>
      <c r="L863" s="250"/>
      <c r="M863" s="250"/>
      <c r="N863" s="250"/>
      <c r="O863" s="250"/>
      <c r="P863" s="250"/>
      <c r="Q863" s="250"/>
      <c r="R863" s="250"/>
      <c r="S863" s="250"/>
      <c r="T863" s="250"/>
      <c r="U863" s="250"/>
      <c r="V863" s="250"/>
      <c r="W863" s="250"/>
    </row>
    <row r="864" spans="1:23" ht="14.25" x14ac:dyDescent="0.2">
      <c r="A864" s="250"/>
      <c r="B864" s="250"/>
      <c r="C864" s="250"/>
      <c r="D864" s="250"/>
      <c r="E864" s="250"/>
      <c r="F864" s="250"/>
      <c r="G864" s="250"/>
      <c r="H864" s="250"/>
      <c r="I864" s="250"/>
      <c r="J864" s="250"/>
      <c r="K864" s="250"/>
      <c r="L864" s="250"/>
      <c r="M864" s="250"/>
      <c r="N864" s="250"/>
      <c r="O864" s="250"/>
      <c r="P864" s="250"/>
      <c r="Q864" s="250"/>
      <c r="R864" s="250"/>
      <c r="S864" s="250"/>
      <c r="T864" s="250"/>
      <c r="U864" s="250"/>
      <c r="V864" s="250"/>
      <c r="W864" s="250"/>
    </row>
    <row r="865" spans="1:23" ht="14.25" x14ac:dyDescent="0.2">
      <c r="A865" s="250"/>
      <c r="B865" s="250"/>
      <c r="C865" s="250"/>
      <c r="D865" s="250"/>
      <c r="E865" s="250"/>
      <c r="F865" s="250"/>
      <c r="G865" s="250"/>
      <c r="H865" s="250"/>
      <c r="I865" s="250"/>
      <c r="J865" s="250"/>
      <c r="K865" s="250"/>
      <c r="L865" s="250"/>
      <c r="M865" s="250"/>
      <c r="N865" s="250"/>
      <c r="O865" s="250"/>
      <c r="P865" s="250"/>
      <c r="Q865" s="250"/>
      <c r="R865" s="250"/>
      <c r="S865" s="250"/>
      <c r="T865" s="250"/>
      <c r="U865" s="250"/>
      <c r="V865" s="250"/>
      <c r="W865" s="250"/>
    </row>
    <row r="866" spans="1:23" ht="14.25" x14ac:dyDescent="0.2">
      <c r="A866" s="250"/>
      <c r="B866" s="250"/>
      <c r="C866" s="250"/>
      <c r="D866" s="250"/>
      <c r="E866" s="250"/>
      <c r="F866" s="250"/>
      <c r="G866" s="250"/>
      <c r="H866" s="250"/>
      <c r="I866" s="250"/>
      <c r="J866" s="250"/>
      <c r="K866" s="250"/>
      <c r="L866" s="250"/>
      <c r="M866" s="250"/>
      <c r="N866" s="250"/>
      <c r="O866" s="250"/>
      <c r="P866" s="250"/>
      <c r="Q866" s="250"/>
      <c r="R866" s="250"/>
      <c r="S866" s="250"/>
      <c r="T866" s="250"/>
      <c r="U866" s="250"/>
      <c r="V866" s="250"/>
      <c r="W866" s="250"/>
    </row>
    <row r="867" spans="1:23" ht="14.25" x14ac:dyDescent="0.2">
      <c r="A867" s="250"/>
      <c r="B867" s="250"/>
      <c r="C867" s="250"/>
      <c r="D867" s="250"/>
      <c r="E867" s="250"/>
      <c r="F867" s="250"/>
      <c r="G867" s="250"/>
      <c r="H867" s="250"/>
      <c r="I867" s="250"/>
      <c r="J867" s="250"/>
      <c r="K867" s="250"/>
      <c r="L867" s="250"/>
      <c r="M867" s="250"/>
      <c r="N867" s="250"/>
      <c r="O867" s="250"/>
      <c r="P867" s="250"/>
      <c r="Q867" s="250"/>
      <c r="R867" s="250"/>
      <c r="S867" s="250"/>
      <c r="T867" s="250"/>
      <c r="U867" s="250"/>
      <c r="V867" s="250"/>
      <c r="W867" s="250"/>
    </row>
    <row r="868" spans="1:23" ht="14.25" x14ac:dyDescent="0.2">
      <c r="A868" s="250"/>
      <c r="B868" s="250"/>
      <c r="C868" s="250"/>
      <c r="D868" s="250"/>
      <c r="E868" s="250"/>
      <c r="F868" s="250"/>
      <c r="G868" s="250"/>
      <c r="H868" s="250"/>
      <c r="I868" s="250"/>
      <c r="J868" s="250"/>
      <c r="K868" s="250"/>
      <c r="L868" s="250"/>
      <c r="M868" s="250"/>
      <c r="N868" s="250"/>
      <c r="O868" s="250"/>
      <c r="P868" s="250"/>
      <c r="Q868" s="250"/>
      <c r="R868" s="250"/>
      <c r="S868" s="250"/>
      <c r="T868" s="250"/>
      <c r="U868" s="250"/>
      <c r="V868" s="250"/>
      <c r="W868" s="250"/>
    </row>
    <row r="869" spans="1:23" ht="14.25" x14ac:dyDescent="0.2">
      <c r="A869" s="250"/>
      <c r="B869" s="250"/>
      <c r="C869" s="250"/>
      <c r="D869" s="250"/>
      <c r="E869" s="250"/>
      <c r="F869" s="250"/>
      <c r="G869" s="250"/>
      <c r="H869" s="250"/>
      <c r="I869" s="250"/>
      <c r="J869" s="250"/>
      <c r="K869" s="250"/>
      <c r="L869" s="250"/>
      <c r="M869" s="250"/>
      <c r="N869" s="250"/>
      <c r="O869" s="250"/>
      <c r="P869" s="250"/>
      <c r="Q869" s="250"/>
      <c r="R869" s="250"/>
      <c r="S869" s="250"/>
      <c r="T869" s="250"/>
      <c r="U869" s="250"/>
      <c r="V869" s="250"/>
      <c r="W869" s="250"/>
    </row>
    <row r="870" spans="1:23" ht="14.25" x14ac:dyDescent="0.2">
      <c r="A870" s="250"/>
      <c r="B870" s="250"/>
      <c r="C870" s="250"/>
      <c r="D870" s="250"/>
      <c r="E870" s="250"/>
      <c r="F870" s="250"/>
      <c r="G870" s="250"/>
      <c r="H870" s="250"/>
      <c r="I870" s="250"/>
      <c r="J870" s="250"/>
      <c r="K870" s="250"/>
      <c r="L870" s="250"/>
      <c r="M870" s="250"/>
      <c r="N870" s="250"/>
      <c r="O870" s="250"/>
      <c r="P870" s="250"/>
      <c r="Q870" s="250"/>
      <c r="R870" s="250"/>
      <c r="S870" s="250"/>
      <c r="T870" s="250"/>
      <c r="U870" s="250"/>
      <c r="V870" s="250"/>
      <c r="W870" s="250"/>
    </row>
    <row r="871" spans="1:23" ht="14.25" x14ac:dyDescent="0.2">
      <c r="A871" s="250"/>
      <c r="B871" s="250"/>
      <c r="C871" s="250"/>
      <c r="D871" s="250"/>
      <c r="E871" s="250"/>
      <c r="F871" s="250"/>
      <c r="G871" s="250"/>
      <c r="H871" s="250"/>
      <c r="I871" s="250"/>
      <c r="J871" s="250"/>
      <c r="K871" s="250"/>
      <c r="L871" s="250"/>
      <c r="M871" s="250"/>
      <c r="N871" s="250"/>
      <c r="O871" s="250"/>
      <c r="P871" s="250"/>
      <c r="Q871" s="250"/>
      <c r="R871" s="250"/>
      <c r="S871" s="250"/>
      <c r="T871" s="250"/>
      <c r="U871" s="250"/>
      <c r="V871" s="250"/>
      <c r="W871" s="250"/>
    </row>
    <row r="872" spans="1:23" ht="14.25" x14ac:dyDescent="0.2">
      <c r="A872" s="250"/>
      <c r="B872" s="250"/>
      <c r="C872" s="250"/>
      <c r="D872" s="250"/>
      <c r="E872" s="250"/>
      <c r="F872" s="250"/>
      <c r="G872" s="250"/>
      <c r="H872" s="250"/>
      <c r="I872" s="250"/>
      <c r="J872" s="250"/>
      <c r="K872" s="250"/>
      <c r="L872" s="250"/>
      <c r="M872" s="250"/>
      <c r="N872" s="250"/>
      <c r="O872" s="250"/>
      <c r="P872" s="250"/>
      <c r="Q872" s="250"/>
      <c r="R872" s="250"/>
      <c r="S872" s="250"/>
      <c r="T872" s="250"/>
      <c r="U872" s="250"/>
      <c r="V872" s="250"/>
      <c r="W872" s="250"/>
    </row>
    <row r="873" spans="1:23" ht="14.25" x14ac:dyDescent="0.2">
      <c r="A873" s="250"/>
      <c r="B873" s="250"/>
      <c r="C873" s="250"/>
      <c r="D873" s="250"/>
      <c r="E873" s="250"/>
      <c r="F873" s="250"/>
      <c r="G873" s="250"/>
      <c r="H873" s="250"/>
      <c r="I873" s="250"/>
      <c r="J873" s="250"/>
      <c r="K873" s="250"/>
      <c r="L873" s="250"/>
      <c r="M873" s="250"/>
      <c r="N873" s="250"/>
      <c r="O873" s="250"/>
      <c r="P873" s="250"/>
      <c r="Q873" s="250"/>
      <c r="R873" s="250"/>
      <c r="S873" s="250"/>
      <c r="T873" s="250"/>
      <c r="U873" s="250"/>
      <c r="V873" s="250"/>
      <c r="W873" s="250"/>
    </row>
    <row r="874" spans="1:23" ht="14.25" x14ac:dyDescent="0.2">
      <c r="A874" s="250"/>
      <c r="B874" s="250"/>
      <c r="C874" s="250"/>
      <c r="D874" s="250"/>
      <c r="E874" s="250"/>
      <c r="F874" s="250"/>
      <c r="G874" s="250"/>
      <c r="H874" s="250"/>
      <c r="I874" s="250"/>
      <c r="J874" s="250"/>
      <c r="K874" s="250"/>
      <c r="L874" s="250"/>
      <c r="M874" s="250"/>
      <c r="N874" s="250"/>
      <c r="O874" s="250"/>
      <c r="P874" s="250"/>
      <c r="Q874" s="250"/>
      <c r="R874" s="250"/>
      <c r="S874" s="250"/>
      <c r="T874" s="250"/>
      <c r="U874" s="250"/>
      <c r="V874" s="250"/>
      <c r="W874" s="250"/>
    </row>
    <row r="875" spans="1:23" ht="14.25" x14ac:dyDescent="0.2">
      <c r="A875" s="250"/>
      <c r="B875" s="250"/>
      <c r="C875" s="250"/>
      <c r="D875" s="250"/>
      <c r="E875" s="250"/>
      <c r="F875" s="250"/>
      <c r="G875" s="250"/>
      <c r="H875" s="250"/>
      <c r="I875" s="250"/>
      <c r="J875" s="250"/>
      <c r="K875" s="250"/>
      <c r="L875" s="250"/>
      <c r="M875" s="250"/>
      <c r="N875" s="250"/>
      <c r="O875" s="250"/>
      <c r="P875" s="250"/>
      <c r="Q875" s="250"/>
      <c r="R875" s="250"/>
      <c r="S875" s="250"/>
      <c r="T875" s="250"/>
      <c r="U875" s="250"/>
      <c r="V875" s="250"/>
      <c r="W875" s="250"/>
    </row>
    <row r="876" spans="1:23" ht="14.25" x14ac:dyDescent="0.2">
      <c r="A876" s="250"/>
      <c r="B876" s="250"/>
      <c r="C876" s="250"/>
      <c r="D876" s="250"/>
      <c r="E876" s="250"/>
      <c r="F876" s="250"/>
      <c r="G876" s="250"/>
      <c r="H876" s="250"/>
      <c r="I876" s="250"/>
      <c r="J876" s="250"/>
      <c r="K876" s="250"/>
      <c r="L876" s="250"/>
      <c r="M876" s="250"/>
      <c r="N876" s="250"/>
      <c r="O876" s="250"/>
      <c r="P876" s="250"/>
      <c r="Q876" s="250"/>
      <c r="R876" s="250"/>
      <c r="S876" s="250"/>
      <c r="T876" s="250"/>
      <c r="U876" s="250"/>
      <c r="V876" s="250"/>
      <c r="W876" s="250"/>
    </row>
    <row r="877" spans="1:23" ht="14.25" x14ac:dyDescent="0.2">
      <c r="A877" s="250"/>
      <c r="B877" s="250"/>
      <c r="C877" s="250"/>
      <c r="D877" s="250"/>
      <c r="E877" s="250"/>
      <c r="F877" s="250"/>
      <c r="G877" s="250"/>
      <c r="H877" s="250"/>
      <c r="I877" s="250"/>
      <c r="J877" s="250"/>
      <c r="K877" s="250"/>
      <c r="L877" s="250"/>
      <c r="M877" s="250"/>
      <c r="N877" s="250"/>
      <c r="O877" s="250"/>
      <c r="P877" s="250"/>
      <c r="Q877" s="250"/>
      <c r="R877" s="250"/>
      <c r="S877" s="250"/>
      <c r="T877" s="250"/>
      <c r="U877" s="250"/>
      <c r="V877" s="250"/>
      <c r="W877" s="250"/>
    </row>
    <row r="878" spans="1:23" ht="14.25" x14ac:dyDescent="0.2">
      <c r="A878" s="250"/>
      <c r="B878" s="250"/>
      <c r="C878" s="250"/>
      <c r="D878" s="250"/>
      <c r="E878" s="250"/>
      <c r="F878" s="250"/>
      <c r="G878" s="250"/>
      <c r="H878" s="250"/>
      <c r="I878" s="250"/>
      <c r="J878" s="250"/>
      <c r="K878" s="250"/>
      <c r="L878" s="250"/>
      <c r="M878" s="250"/>
      <c r="N878" s="250"/>
      <c r="O878" s="250"/>
      <c r="P878" s="250"/>
      <c r="Q878" s="250"/>
      <c r="R878" s="250"/>
      <c r="S878" s="250"/>
      <c r="T878" s="250"/>
      <c r="U878" s="250"/>
      <c r="V878" s="250"/>
      <c r="W878" s="250"/>
    </row>
    <row r="879" spans="1:23" ht="14.25" x14ac:dyDescent="0.2">
      <c r="A879" s="250"/>
      <c r="B879" s="250"/>
      <c r="C879" s="250"/>
      <c r="D879" s="250"/>
      <c r="E879" s="250"/>
      <c r="F879" s="250"/>
      <c r="G879" s="250"/>
      <c r="H879" s="250"/>
      <c r="I879" s="250"/>
      <c r="J879" s="250"/>
      <c r="K879" s="250"/>
      <c r="L879" s="250"/>
      <c r="M879" s="250"/>
      <c r="N879" s="250"/>
      <c r="O879" s="250"/>
      <c r="P879" s="250"/>
      <c r="Q879" s="250"/>
      <c r="R879" s="250"/>
      <c r="S879" s="250"/>
      <c r="T879" s="250"/>
      <c r="U879" s="250"/>
      <c r="V879" s="250"/>
      <c r="W879" s="250"/>
    </row>
    <row r="880" spans="1:23" ht="14.25" x14ac:dyDescent="0.2">
      <c r="A880" s="250"/>
      <c r="B880" s="250"/>
      <c r="C880" s="250"/>
      <c r="D880" s="250"/>
      <c r="E880" s="250"/>
      <c r="F880" s="250"/>
      <c r="G880" s="250"/>
      <c r="H880" s="250"/>
      <c r="I880" s="250"/>
      <c r="J880" s="250"/>
      <c r="K880" s="250"/>
      <c r="L880" s="250"/>
      <c r="M880" s="250"/>
      <c r="N880" s="250"/>
      <c r="O880" s="250"/>
      <c r="P880" s="250"/>
      <c r="Q880" s="250"/>
      <c r="R880" s="250"/>
      <c r="S880" s="250"/>
      <c r="T880" s="250"/>
      <c r="U880" s="250"/>
      <c r="V880" s="250"/>
      <c r="W880" s="250"/>
    </row>
    <row r="881" spans="1:23" ht="14.25" x14ac:dyDescent="0.2">
      <c r="A881" s="250"/>
      <c r="B881" s="250"/>
      <c r="C881" s="250"/>
      <c r="D881" s="250"/>
      <c r="E881" s="250"/>
      <c r="F881" s="250"/>
      <c r="G881" s="250"/>
      <c r="H881" s="250"/>
      <c r="I881" s="250"/>
      <c r="J881" s="250"/>
      <c r="K881" s="250"/>
      <c r="L881" s="250"/>
      <c r="M881" s="250"/>
      <c r="N881" s="250"/>
      <c r="O881" s="250"/>
      <c r="P881" s="250"/>
      <c r="Q881" s="250"/>
      <c r="R881" s="250"/>
      <c r="S881" s="250"/>
      <c r="T881" s="250"/>
      <c r="U881" s="250"/>
      <c r="V881" s="250"/>
      <c r="W881" s="250"/>
    </row>
    <row r="882" spans="1:23" ht="14.25" x14ac:dyDescent="0.2">
      <c r="A882" s="250"/>
      <c r="B882" s="250"/>
      <c r="C882" s="250"/>
      <c r="D882" s="250"/>
      <c r="E882" s="250"/>
      <c r="F882" s="250"/>
      <c r="G882" s="250"/>
      <c r="H882" s="250"/>
      <c r="I882" s="250"/>
      <c r="J882" s="250"/>
      <c r="K882" s="250"/>
      <c r="L882" s="250"/>
      <c r="M882" s="250"/>
      <c r="N882" s="250"/>
      <c r="O882" s="250"/>
      <c r="P882" s="250"/>
      <c r="Q882" s="250"/>
      <c r="R882" s="250"/>
      <c r="S882" s="250"/>
      <c r="T882" s="250"/>
      <c r="U882" s="250"/>
      <c r="V882" s="250"/>
      <c r="W882" s="250"/>
    </row>
    <row r="883" spans="1:23" ht="14.25" x14ac:dyDescent="0.2">
      <c r="A883" s="250"/>
      <c r="B883" s="250"/>
      <c r="C883" s="250"/>
      <c r="D883" s="250"/>
      <c r="E883" s="250"/>
      <c r="F883" s="250"/>
      <c r="G883" s="250"/>
      <c r="H883" s="250"/>
      <c r="I883" s="250"/>
      <c r="J883" s="250"/>
      <c r="K883" s="250"/>
      <c r="L883" s="250"/>
      <c r="M883" s="250"/>
      <c r="N883" s="250"/>
      <c r="O883" s="250"/>
      <c r="P883" s="250"/>
      <c r="Q883" s="250"/>
      <c r="R883" s="250"/>
      <c r="S883" s="250"/>
      <c r="T883" s="250"/>
      <c r="U883" s="250"/>
      <c r="V883" s="250"/>
      <c r="W883" s="250"/>
    </row>
    <row r="884" spans="1:23" ht="14.25" x14ac:dyDescent="0.2">
      <c r="A884" s="250"/>
      <c r="B884" s="250"/>
      <c r="C884" s="250"/>
      <c r="D884" s="250"/>
      <c r="E884" s="250"/>
      <c r="F884" s="250"/>
      <c r="G884" s="250"/>
      <c r="H884" s="250"/>
      <c r="I884" s="250"/>
      <c r="J884" s="250"/>
      <c r="K884" s="250"/>
      <c r="L884" s="250"/>
      <c r="M884" s="250"/>
      <c r="N884" s="250"/>
      <c r="O884" s="250"/>
      <c r="P884" s="250"/>
      <c r="Q884" s="250"/>
      <c r="R884" s="250"/>
      <c r="S884" s="250"/>
      <c r="T884" s="250"/>
      <c r="U884" s="250"/>
      <c r="V884" s="250"/>
      <c r="W884" s="250"/>
    </row>
    <row r="885" spans="1:23" ht="14.25" x14ac:dyDescent="0.2">
      <c r="A885" s="250"/>
      <c r="B885" s="250"/>
      <c r="C885" s="250"/>
      <c r="D885" s="250"/>
      <c r="E885" s="250"/>
      <c r="F885" s="250"/>
      <c r="G885" s="250"/>
      <c r="H885" s="250"/>
      <c r="I885" s="250"/>
      <c r="J885" s="250"/>
      <c r="K885" s="250"/>
      <c r="L885" s="250"/>
      <c r="M885" s="250"/>
      <c r="N885" s="250"/>
      <c r="O885" s="250"/>
      <c r="P885" s="250"/>
      <c r="Q885" s="250"/>
      <c r="R885" s="250"/>
      <c r="S885" s="250"/>
      <c r="T885" s="250"/>
      <c r="U885" s="250"/>
      <c r="V885" s="250"/>
      <c r="W885" s="250"/>
    </row>
    <row r="886" spans="1:23" ht="14.25" x14ac:dyDescent="0.2">
      <c r="A886" s="250"/>
      <c r="B886" s="250"/>
      <c r="C886" s="250"/>
      <c r="D886" s="250"/>
      <c r="E886" s="250"/>
      <c r="F886" s="250"/>
      <c r="G886" s="250"/>
      <c r="H886" s="250"/>
      <c r="I886" s="250"/>
      <c r="J886" s="250"/>
      <c r="K886" s="250"/>
      <c r="L886" s="250"/>
      <c r="M886" s="250"/>
      <c r="N886" s="250"/>
      <c r="O886" s="250"/>
      <c r="P886" s="250"/>
      <c r="Q886" s="250"/>
      <c r="R886" s="250"/>
      <c r="S886" s="250"/>
      <c r="T886" s="250"/>
      <c r="U886" s="250"/>
      <c r="V886" s="250"/>
      <c r="W886" s="250"/>
    </row>
    <row r="887" spans="1:23" ht="14.25" x14ac:dyDescent="0.2">
      <c r="A887" s="250"/>
      <c r="B887" s="250"/>
      <c r="C887" s="250"/>
      <c r="D887" s="250"/>
      <c r="E887" s="250"/>
      <c r="F887" s="250"/>
      <c r="G887" s="250"/>
      <c r="H887" s="250"/>
      <c r="I887" s="250"/>
      <c r="J887" s="250"/>
      <c r="K887" s="250"/>
      <c r="L887" s="250"/>
      <c r="M887" s="250"/>
      <c r="N887" s="250"/>
      <c r="O887" s="250"/>
      <c r="P887" s="250"/>
      <c r="Q887" s="250"/>
      <c r="R887" s="250"/>
      <c r="S887" s="250"/>
      <c r="T887" s="250"/>
      <c r="U887" s="250"/>
      <c r="V887" s="250"/>
      <c r="W887" s="250"/>
    </row>
    <row r="888" spans="1:23" ht="14.25" x14ac:dyDescent="0.2">
      <c r="A888" s="250"/>
      <c r="B888" s="250"/>
      <c r="C888" s="250"/>
      <c r="D888" s="250"/>
      <c r="E888" s="250"/>
      <c r="F888" s="250"/>
      <c r="G888" s="250"/>
      <c r="H888" s="250"/>
      <c r="I888" s="250"/>
      <c r="J888" s="250"/>
      <c r="K888" s="250"/>
      <c r="L888" s="250"/>
      <c r="M888" s="250"/>
      <c r="N888" s="250"/>
      <c r="O888" s="250"/>
      <c r="P888" s="250"/>
      <c r="Q888" s="250"/>
      <c r="R888" s="250"/>
      <c r="S888" s="250"/>
      <c r="T888" s="250"/>
      <c r="U888" s="250"/>
      <c r="V888" s="250"/>
      <c r="W888" s="250"/>
    </row>
    <row r="889" spans="1:23" ht="14.25" x14ac:dyDescent="0.2">
      <c r="A889" s="250"/>
      <c r="B889" s="250"/>
      <c r="C889" s="250"/>
      <c r="D889" s="250"/>
      <c r="E889" s="250"/>
      <c r="F889" s="250"/>
      <c r="G889" s="250"/>
      <c r="H889" s="250"/>
      <c r="I889" s="250"/>
      <c r="J889" s="250"/>
      <c r="K889" s="250"/>
      <c r="L889" s="250"/>
      <c r="M889" s="250"/>
      <c r="N889" s="250"/>
      <c r="O889" s="250"/>
      <c r="P889" s="250"/>
      <c r="Q889" s="250"/>
      <c r="R889" s="250"/>
      <c r="S889" s="250"/>
      <c r="T889" s="250"/>
      <c r="U889" s="250"/>
      <c r="V889" s="250"/>
      <c r="W889" s="250"/>
    </row>
    <row r="890" spans="1:23" ht="14.25" x14ac:dyDescent="0.2">
      <c r="A890" s="250"/>
      <c r="B890" s="250"/>
      <c r="C890" s="250"/>
      <c r="D890" s="250"/>
      <c r="E890" s="250"/>
      <c r="F890" s="250"/>
      <c r="G890" s="250"/>
      <c r="H890" s="250"/>
      <c r="I890" s="250"/>
      <c r="J890" s="250"/>
      <c r="K890" s="250"/>
      <c r="L890" s="250"/>
      <c r="M890" s="250"/>
      <c r="N890" s="250"/>
      <c r="O890" s="250"/>
      <c r="P890" s="250"/>
      <c r="Q890" s="250"/>
      <c r="R890" s="250"/>
      <c r="S890" s="250"/>
      <c r="T890" s="250"/>
      <c r="U890" s="250"/>
      <c r="V890" s="250"/>
      <c r="W890" s="250"/>
    </row>
    <row r="891" spans="1:23" ht="14.25" x14ac:dyDescent="0.2">
      <c r="A891" s="250"/>
      <c r="B891" s="250"/>
      <c r="C891" s="250"/>
      <c r="D891" s="250"/>
      <c r="E891" s="250"/>
      <c r="F891" s="250"/>
      <c r="G891" s="250"/>
      <c r="H891" s="250"/>
      <c r="I891" s="250"/>
      <c r="J891" s="250"/>
      <c r="K891" s="250"/>
      <c r="L891" s="250"/>
      <c r="M891" s="250"/>
      <c r="N891" s="250"/>
      <c r="O891" s="250"/>
      <c r="P891" s="250"/>
      <c r="Q891" s="250"/>
      <c r="R891" s="250"/>
      <c r="S891" s="250"/>
      <c r="T891" s="250"/>
      <c r="U891" s="250"/>
      <c r="V891" s="250"/>
      <c r="W891" s="250"/>
    </row>
    <row r="892" spans="1:23" ht="14.25" x14ac:dyDescent="0.2">
      <c r="A892" s="250"/>
      <c r="B892" s="250"/>
      <c r="C892" s="250"/>
      <c r="D892" s="250"/>
      <c r="E892" s="250"/>
      <c r="F892" s="250"/>
      <c r="G892" s="250"/>
      <c r="H892" s="250"/>
      <c r="I892" s="250"/>
      <c r="J892" s="250"/>
      <c r="K892" s="250"/>
      <c r="L892" s="250"/>
      <c r="M892" s="250"/>
      <c r="N892" s="250"/>
      <c r="O892" s="250"/>
      <c r="P892" s="250"/>
      <c r="Q892" s="250"/>
      <c r="R892" s="250"/>
      <c r="S892" s="250"/>
      <c r="T892" s="250"/>
      <c r="U892" s="250"/>
      <c r="V892" s="250"/>
      <c r="W892" s="250"/>
    </row>
    <row r="893" spans="1:23" ht="14.25" x14ac:dyDescent="0.2">
      <c r="A893" s="250"/>
      <c r="B893" s="250"/>
      <c r="C893" s="250"/>
      <c r="D893" s="250"/>
      <c r="E893" s="250"/>
      <c r="F893" s="250"/>
      <c r="G893" s="250"/>
      <c r="H893" s="250"/>
      <c r="I893" s="250"/>
      <c r="J893" s="250"/>
      <c r="K893" s="250"/>
      <c r="L893" s="250"/>
      <c r="M893" s="250"/>
      <c r="N893" s="250"/>
      <c r="O893" s="250"/>
      <c r="P893" s="250"/>
      <c r="Q893" s="250"/>
      <c r="R893" s="250"/>
      <c r="S893" s="250"/>
      <c r="T893" s="250"/>
      <c r="U893" s="250"/>
      <c r="V893" s="250"/>
      <c r="W893" s="250"/>
    </row>
    <row r="894" spans="1:23" ht="14.25" x14ac:dyDescent="0.2">
      <c r="A894" s="250"/>
      <c r="B894" s="250"/>
      <c r="C894" s="250"/>
      <c r="D894" s="250"/>
      <c r="E894" s="250"/>
      <c r="F894" s="250"/>
      <c r="G894" s="250"/>
      <c r="H894" s="250"/>
      <c r="I894" s="250"/>
      <c r="J894" s="250"/>
      <c r="K894" s="250"/>
      <c r="L894" s="250"/>
      <c r="M894" s="250"/>
      <c r="N894" s="250"/>
      <c r="O894" s="250"/>
      <c r="P894" s="250"/>
      <c r="Q894" s="250"/>
      <c r="R894" s="250"/>
      <c r="S894" s="250"/>
      <c r="T894" s="250"/>
      <c r="U894" s="250"/>
      <c r="V894" s="250"/>
      <c r="W894" s="250"/>
    </row>
    <row r="895" spans="1:23" ht="14.25" x14ac:dyDescent="0.2">
      <c r="A895" s="250"/>
      <c r="B895" s="250"/>
      <c r="C895" s="250"/>
      <c r="D895" s="250"/>
      <c r="E895" s="250"/>
      <c r="F895" s="250"/>
      <c r="G895" s="250"/>
      <c r="H895" s="250"/>
      <c r="I895" s="250"/>
      <c r="J895" s="250"/>
      <c r="K895" s="250"/>
      <c r="L895" s="250"/>
      <c r="M895" s="250"/>
      <c r="N895" s="250"/>
      <c r="O895" s="250"/>
      <c r="P895" s="250"/>
      <c r="Q895" s="250"/>
      <c r="R895" s="250"/>
      <c r="S895" s="250"/>
      <c r="T895" s="250"/>
      <c r="U895" s="250"/>
      <c r="V895" s="250"/>
      <c r="W895" s="250"/>
    </row>
    <row r="896" spans="1:23" ht="14.25" x14ac:dyDescent="0.2">
      <c r="A896" s="250"/>
      <c r="B896" s="250"/>
      <c r="C896" s="250"/>
      <c r="D896" s="250"/>
      <c r="E896" s="250"/>
      <c r="F896" s="250"/>
      <c r="G896" s="250"/>
      <c r="H896" s="250"/>
      <c r="I896" s="250"/>
      <c r="J896" s="250"/>
      <c r="K896" s="250"/>
      <c r="L896" s="250"/>
      <c r="M896" s="250"/>
      <c r="N896" s="250"/>
      <c r="O896" s="250"/>
      <c r="P896" s="250"/>
      <c r="Q896" s="250"/>
      <c r="R896" s="250"/>
      <c r="S896" s="250"/>
      <c r="T896" s="250"/>
      <c r="U896" s="250"/>
      <c r="V896" s="250"/>
      <c r="W896" s="250"/>
    </row>
    <row r="897" spans="1:23" ht="14.25" x14ac:dyDescent="0.2">
      <c r="A897" s="250"/>
      <c r="B897" s="250"/>
      <c r="C897" s="250"/>
      <c r="D897" s="250"/>
      <c r="E897" s="250"/>
      <c r="F897" s="250"/>
      <c r="G897" s="250"/>
      <c r="H897" s="250"/>
      <c r="I897" s="250"/>
      <c r="J897" s="250"/>
      <c r="K897" s="250"/>
      <c r="L897" s="250"/>
      <c r="M897" s="250"/>
      <c r="N897" s="250"/>
      <c r="O897" s="250"/>
      <c r="P897" s="250"/>
      <c r="Q897" s="250"/>
      <c r="R897" s="250"/>
      <c r="S897" s="250"/>
      <c r="T897" s="250"/>
      <c r="U897" s="250"/>
      <c r="V897" s="250"/>
      <c r="W897" s="250"/>
    </row>
    <row r="898" spans="1:23" ht="14.25" x14ac:dyDescent="0.2">
      <c r="A898" s="250"/>
      <c r="B898" s="250"/>
      <c r="C898" s="250"/>
      <c r="D898" s="250"/>
      <c r="E898" s="250"/>
      <c r="F898" s="250"/>
      <c r="G898" s="250"/>
      <c r="H898" s="250"/>
      <c r="I898" s="250"/>
      <c r="J898" s="250"/>
      <c r="K898" s="250"/>
      <c r="L898" s="250"/>
      <c r="M898" s="250"/>
      <c r="N898" s="250"/>
      <c r="O898" s="250"/>
      <c r="P898" s="250"/>
      <c r="Q898" s="250"/>
      <c r="R898" s="250"/>
      <c r="S898" s="250"/>
      <c r="T898" s="250"/>
      <c r="U898" s="250"/>
      <c r="V898" s="250"/>
      <c r="W898" s="250"/>
    </row>
    <row r="899" spans="1:23" ht="14.25" x14ac:dyDescent="0.2">
      <c r="A899" s="250"/>
      <c r="B899" s="250"/>
      <c r="C899" s="250"/>
      <c r="D899" s="250"/>
      <c r="E899" s="250"/>
      <c r="F899" s="250"/>
      <c r="G899" s="250"/>
      <c r="H899" s="250"/>
      <c r="I899" s="250"/>
      <c r="J899" s="250"/>
      <c r="K899" s="250"/>
      <c r="L899" s="250"/>
      <c r="M899" s="250"/>
      <c r="N899" s="250"/>
      <c r="O899" s="250"/>
      <c r="P899" s="250"/>
      <c r="Q899" s="250"/>
      <c r="R899" s="250"/>
      <c r="S899" s="250"/>
      <c r="T899" s="250"/>
      <c r="U899" s="250"/>
      <c r="V899" s="250"/>
      <c r="W899" s="250"/>
    </row>
    <row r="900" spans="1:23" ht="14.25" x14ac:dyDescent="0.2">
      <c r="A900" s="250"/>
      <c r="B900" s="250"/>
      <c r="C900" s="250"/>
      <c r="D900" s="250"/>
      <c r="E900" s="250"/>
      <c r="F900" s="250"/>
      <c r="G900" s="250"/>
      <c r="H900" s="250"/>
      <c r="I900" s="250"/>
      <c r="J900" s="250"/>
      <c r="K900" s="250"/>
      <c r="L900" s="250"/>
      <c r="M900" s="250"/>
      <c r="N900" s="250"/>
      <c r="O900" s="250"/>
      <c r="P900" s="250"/>
      <c r="Q900" s="250"/>
      <c r="R900" s="250"/>
      <c r="S900" s="250"/>
      <c r="T900" s="250"/>
      <c r="U900" s="250"/>
      <c r="V900" s="250"/>
      <c r="W900" s="250"/>
    </row>
    <row r="901" spans="1:23" ht="14.25" x14ac:dyDescent="0.2">
      <c r="A901" s="250"/>
      <c r="B901" s="250"/>
      <c r="C901" s="250"/>
      <c r="D901" s="250"/>
      <c r="E901" s="250"/>
      <c r="F901" s="250"/>
      <c r="G901" s="250"/>
      <c r="H901" s="250"/>
      <c r="I901" s="250"/>
      <c r="J901" s="250"/>
      <c r="K901" s="250"/>
      <c r="L901" s="250"/>
      <c r="M901" s="250"/>
      <c r="N901" s="250"/>
      <c r="O901" s="250"/>
      <c r="P901" s="250"/>
      <c r="Q901" s="250"/>
      <c r="R901" s="250"/>
      <c r="S901" s="250"/>
      <c r="T901" s="250"/>
      <c r="U901" s="250"/>
      <c r="V901" s="250"/>
      <c r="W901" s="250"/>
    </row>
    <row r="902" spans="1:23" ht="14.25" x14ac:dyDescent="0.2">
      <c r="A902" s="250"/>
      <c r="B902" s="250"/>
      <c r="C902" s="250"/>
      <c r="D902" s="250"/>
      <c r="E902" s="250"/>
      <c r="F902" s="250"/>
      <c r="G902" s="250"/>
      <c r="H902" s="250"/>
      <c r="I902" s="250"/>
      <c r="J902" s="250"/>
      <c r="K902" s="250"/>
      <c r="L902" s="250"/>
      <c r="M902" s="250"/>
      <c r="N902" s="250"/>
      <c r="O902" s="250"/>
      <c r="P902" s="250"/>
      <c r="Q902" s="250"/>
      <c r="R902" s="250"/>
      <c r="S902" s="250"/>
      <c r="T902" s="250"/>
      <c r="U902" s="250"/>
      <c r="V902" s="250"/>
      <c r="W902" s="250"/>
    </row>
    <row r="903" spans="1:23" ht="14.25" x14ac:dyDescent="0.2">
      <c r="A903" s="250"/>
      <c r="B903" s="250"/>
      <c r="C903" s="250"/>
      <c r="D903" s="250"/>
      <c r="E903" s="250"/>
      <c r="F903" s="250"/>
      <c r="G903" s="250"/>
      <c r="H903" s="250"/>
      <c r="I903" s="250"/>
      <c r="J903" s="250"/>
      <c r="K903" s="250"/>
      <c r="L903" s="250"/>
      <c r="M903" s="250"/>
      <c r="N903" s="250"/>
      <c r="O903" s="250"/>
      <c r="P903" s="250"/>
      <c r="Q903" s="250"/>
      <c r="R903" s="250"/>
      <c r="S903" s="250"/>
      <c r="T903" s="250"/>
      <c r="U903" s="250"/>
      <c r="V903" s="250"/>
      <c r="W903" s="250"/>
    </row>
    <row r="904" spans="1:23" ht="14.25" x14ac:dyDescent="0.2">
      <c r="A904" s="250"/>
      <c r="B904" s="250"/>
      <c r="C904" s="250"/>
      <c r="D904" s="250"/>
      <c r="E904" s="250"/>
      <c r="F904" s="250"/>
      <c r="G904" s="250"/>
      <c r="H904" s="250"/>
      <c r="I904" s="250"/>
      <c r="J904" s="250"/>
      <c r="K904" s="250"/>
      <c r="L904" s="250"/>
      <c r="M904" s="250"/>
      <c r="N904" s="250"/>
      <c r="O904" s="250"/>
      <c r="P904" s="250"/>
      <c r="Q904" s="250"/>
      <c r="R904" s="250"/>
      <c r="S904" s="250"/>
      <c r="T904" s="250"/>
      <c r="U904" s="250"/>
      <c r="V904" s="250"/>
      <c r="W904" s="250"/>
    </row>
    <row r="905" spans="1:23" ht="14.25" x14ac:dyDescent="0.2">
      <c r="A905" s="250"/>
      <c r="B905" s="250"/>
      <c r="C905" s="250"/>
      <c r="D905" s="250"/>
      <c r="E905" s="250"/>
      <c r="F905" s="250"/>
      <c r="G905" s="250"/>
      <c r="H905" s="250"/>
      <c r="I905" s="250"/>
      <c r="J905" s="250"/>
      <c r="K905" s="250"/>
      <c r="L905" s="250"/>
      <c r="M905" s="250"/>
      <c r="N905" s="250"/>
      <c r="O905" s="250"/>
      <c r="P905" s="250"/>
      <c r="Q905" s="250"/>
      <c r="R905" s="250"/>
      <c r="S905" s="250"/>
      <c r="T905" s="250"/>
      <c r="U905" s="250"/>
      <c r="V905" s="250"/>
      <c r="W905" s="250"/>
    </row>
    <row r="906" spans="1:23" ht="14.25" x14ac:dyDescent="0.2">
      <c r="A906" s="250"/>
      <c r="B906" s="250"/>
      <c r="C906" s="250"/>
      <c r="D906" s="250"/>
      <c r="E906" s="250"/>
      <c r="F906" s="250"/>
      <c r="G906" s="250"/>
      <c r="H906" s="250"/>
      <c r="I906" s="250"/>
      <c r="J906" s="250"/>
      <c r="K906" s="250"/>
      <c r="L906" s="250"/>
      <c r="M906" s="250"/>
      <c r="N906" s="250"/>
      <c r="O906" s="250"/>
      <c r="P906" s="250"/>
      <c r="Q906" s="250"/>
      <c r="R906" s="250"/>
      <c r="S906" s="250"/>
      <c r="T906" s="250"/>
      <c r="U906" s="250"/>
      <c r="V906" s="250"/>
      <c r="W906" s="250"/>
    </row>
    <row r="907" spans="1:23" ht="14.25" x14ac:dyDescent="0.2">
      <c r="A907" s="250"/>
      <c r="B907" s="250"/>
      <c r="C907" s="250"/>
      <c r="D907" s="250"/>
      <c r="E907" s="250"/>
      <c r="F907" s="250"/>
      <c r="G907" s="250"/>
      <c r="H907" s="250"/>
      <c r="I907" s="250"/>
      <c r="J907" s="250"/>
      <c r="K907" s="250"/>
      <c r="L907" s="250"/>
      <c r="M907" s="250"/>
      <c r="N907" s="250"/>
      <c r="O907" s="250"/>
      <c r="P907" s="250"/>
      <c r="Q907" s="250"/>
      <c r="R907" s="250"/>
      <c r="S907" s="250"/>
      <c r="T907" s="250"/>
      <c r="U907" s="250"/>
      <c r="V907" s="250"/>
      <c r="W907" s="250"/>
    </row>
    <row r="908" spans="1:23" ht="14.25" x14ac:dyDescent="0.2">
      <c r="A908" s="250"/>
      <c r="B908" s="250"/>
      <c r="C908" s="250"/>
      <c r="D908" s="250"/>
      <c r="E908" s="250"/>
      <c r="F908" s="250"/>
      <c r="G908" s="250"/>
      <c r="H908" s="250"/>
      <c r="I908" s="250"/>
      <c r="J908" s="250"/>
      <c r="K908" s="250"/>
      <c r="L908" s="250"/>
      <c r="M908" s="250"/>
      <c r="N908" s="250"/>
      <c r="O908" s="250"/>
      <c r="P908" s="250"/>
      <c r="Q908" s="250"/>
      <c r="R908" s="250"/>
      <c r="S908" s="250"/>
      <c r="T908" s="250"/>
      <c r="U908" s="250"/>
      <c r="V908" s="250"/>
      <c r="W908" s="250"/>
    </row>
    <row r="909" spans="1:23" ht="14.25" x14ac:dyDescent="0.2">
      <c r="A909" s="250"/>
      <c r="B909" s="250"/>
      <c r="C909" s="250"/>
      <c r="D909" s="250"/>
      <c r="E909" s="250"/>
      <c r="F909" s="250"/>
      <c r="G909" s="250"/>
      <c r="H909" s="250"/>
      <c r="I909" s="250"/>
      <c r="J909" s="250"/>
      <c r="K909" s="250"/>
      <c r="L909" s="250"/>
      <c r="M909" s="250"/>
      <c r="N909" s="250"/>
      <c r="O909" s="250"/>
      <c r="P909" s="250"/>
      <c r="Q909" s="250"/>
      <c r="R909" s="250"/>
      <c r="S909" s="250"/>
      <c r="T909" s="250"/>
      <c r="U909" s="250"/>
      <c r="V909" s="250"/>
      <c r="W909" s="250"/>
    </row>
    <row r="910" spans="1:23" ht="14.25" x14ac:dyDescent="0.2">
      <c r="A910" s="250"/>
      <c r="B910" s="250"/>
      <c r="C910" s="250"/>
      <c r="D910" s="250"/>
      <c r="E910" s="250"/>
      <c r="F910" s="250"/>
      <c r="G910" s="250"/>
      <c r="H910" s="250"/>
      <c r="I910" s="250"/>
      <c r="J910" s="250"/>
      <c r="K910" s="250"/>
      <c r="L910" s="250"/>
      <c r="M910" s="250"/>
      <c r="N910" s="250"/>
      <c r="O910" s="250"/>
      <c r="P910" s="250"/>
      <c r="Q910" s="250"/>
      <c r="R910" s="250"/>
      <c r="S910" s="250"/>
      <c r="T910" s="250"/>
      <c r="U910" s="250"/>
      <c r="V910" s="250"/>
      <c r="W910" s="250"/>
    </row>
    <row r="911" spans="1:23" ht="14.25" x14ac:dyDescent="0.2">
      <c r="A911" s="250"/>
      <c r="B911" s="250"/>
      <c r="C911" s="250"/>
      <c r="D911" s="250"/>
      <c r="E911" s="250"/>
      <c r="F911" s="250"/>
      <c r="G911" s="250"/>
      <c r="H911" s="250"/>
      <c r="I911" s="250"/>
      <c r="J911" s="250"/>
      <c r="K911" s="250"/>
      <c r="L911" s="250"/>
      <c r="M911" s="250"/>
      <c r="N911" s="250"/>
      <c r="O911" s="250"/>
      <c r="P911" s="250"/>
      <c r="Q911" s="250"/>
      <c r="R911" s="250"/>
      <c r="S911" s="250"/>
      <c r="T911" s="250"/>
      <c r="U911" s="250"/>
      <c r="V911" s="250"/>
      <c r="W911" s="250"/>
    </row>
    <row r="912" spans="1:23" ht="14.25" x14ac:dyDescent="0.2">
      <c r="A912" s="250"/>
      <c r="B912" s="250"/>
      <c r="C912" s="250"/>
      <c r="D912" s="250"/>
      <c r="E912" s="250"/>
      <c r="F912" s="250"/>
      <c r="G912" s="250"/>
      <c r="H912" s="250"/>
      <c r="I912" s="250"/>
      <c r="J912" s="250"/>
      <c r="K912" s="250"/>
      <c r="L912" s="250"/>
      <c r="M912" s="250"/>
      <c r="N912" s="250"/>
      <c r="O912" s="250"/>
      <c r="P912" s="250"/>
      <c r="Q912" s="250"/>
      <c r="R912" s="250"/>
      <c r="S912" s="250"/>
      <c r="T912" s="250"/>
      <c r="U912" s="250"/>
      <c r="V912" s="250"/>
      <c r="W912" s="250"/>
    </row>
    <row r="913" spans="1:23" ht="14.25" x14ac:dyDescent="0.2">
      <c r="A913" s="250"/>
      <c r="B913" s="250"/>
      <c r="C913" s="250"/>
      <c r="D913" s="250"/>
      <c r="E913" s="250"/>
      <c r="F913" s="250"/>
      <c r="G913" s="250"/>
      <c r="H913" s="250"/>
      <c r="I913" s="250"/>
      <c r="J913" s="250"/>
      <c r="K913" s="250"/>
      <c r="L913" s="250"/>
      <c r="M913" s="250"/>
      <c r="N913" s="250"/>
      <c r="O913" s="250"/>
      <c r="P913" s="250"/>
      <c r="Q913" s="250"/>
      <c r="R913" s="250"/>
      <c r="S913" s="250"/>
      <c r="T913" s="250"/>
      <c r="U913" s="250"/>
      <c r="V913" s="250"/>
      <c r="W913" s="250"/>
    </row>
    <row r="914" spans="1:23" ht="14.25" x14ac:dyDescent="0.2">
      <c r="A914" s="250"/>
      <c r="B914" s="250"/>
      <c r="C914" s="250"/>
      <c r="D914" s="250"/>
      <c r="E914" s="250"/>
      <c r="F914" s="250"/>
      <c r="G914" s="250"/>
      <c r="H914" s="250"/>
      <c r="I914" s="250"/>
      <c r="J914" s="250"/>
      <c r="K914" s="250"/>
      <c r="L914" s="250"/>
      <c r="M914" s="250"/>
      <c r="N914" s="250"/>
      <c r="O914" s="250"/>
      <c r="P914" s="250"/>
      <c r="Q914" s="250"/>
      <c r="R914" s="250"/>
      <c r="S914" s="250"/>
      <c r="T914" s="250"/>
      <c r="U914" s="250"/>
      <c r="V914" s="250"/>
      <c r="W914" s="250"/>
    </row>
    <row r="915" spans="1:23" ht="14.25" x14ac:dyDescent="0.2">
      <c r="A915" s="250"/>
      <c r="B915" s="250"/>
      <c r="C915" s="250"/>
      <c r="D915" s="250"/>
      <c r="E915" s="250"/>
      <c r="F915" s="250"/>
      <c r="G915" s="250"/>
      <c r="H915" s="250"/>
      <c r="I915" s="250"/>
      <c r="J915" s="250"/>
      <c r="K915" s="250"/>
      <c r="L915" s="250"/>
      <c r="M915" s="250"/>
      <c r="N915" s="250"/>
      <c r="O915" s="250"/>
      <c r="P915" s="250"/>
      <c r="Q915" s="250"/>
      <c r="R915" s="250"/>
      <c r="S915" s="250"/>
      <c r="T915" s="250"/>
      <c r="U915" s="250"/>
      <c r="V915" s="250"/>
      <c r="W915" s="250"/>
    </row>
    <row r="916" spans="1:23" ht="14.25" x14ac:dyDescent="0.2">
      <c r="A916" s="250"/>
      <c r="B916" s="250"/>
      <c r="C916" s="250"/>
      <c r="D916" s="250"/>
      <c r="E916" s="250"/>
      <c r="F916" s="250"/>
      <c r="G916" s="250"/>
      <c r="H916" s="250"/>
      <c r="I916" s="250"/>
      <c r="J916" s="250"/>
      <c r="K916" s="250"/>
      <c r="L916" s="250"/>
      <c r="M916" s="250"/>
      <c r="N916" s="250"/>
      <c r="O916" s="250"/>
      <c r="P916" s="250"/>
      <c r="Q916" s="250"/>
      <c r="R916" s="250"/>
      <c r="S916" s="250"/>
      <c r="T916" s="250"/>
      <c r="U916" s="250"/>
      <c r="V916" s="250"/>
      <c r="W916" s="250"/>
    </row>
    <row r="917" spans="1:23" ht="14.25" x14ac:dyDescent="0.2">
      <c r="A917" s="250"/>
      <c r="B917" s="250"/>
      <c r="C917" s="250"/>
      <c r="D917" s="250"/>
      <c r="E917" s="250"/>
      <c r="F917" s="250"/>
      <c r="G917" s="250"/>
      <c r="H917" s="250"/>
      <c r="I917" s="250"/>
      <c r="J917" s="250"/>
      <c r="K917" s="250"/>
      <c r="L917" s="250"/>
      <c r="M917" s="250"/>
      <c r="N917" s="250"/>
      <c r="O917" s="250"/>
      <c r="P917" s="250"/>
      <c r="Q917" s="250"/>
      <c r="R917" s="250"/>
      <c r="S917" s="250"/>
      <c r="T917" s="250"/>
      <c r="U917" s="250"/>
      <c r="V917" s="250"/>
      <c r="W917" s="250"/>
    </row>
    <row r="918" spans="1:23" ht="14.25" x14ac:dyDescent="0.2">
      <c r="A918" s="250"/>
      <c r="B918" s="250"/>
      <c r="C918" s="250"/>
      <c r="D918" s="250"/>
      <c r="E918" s="250"/>
      <c r="F918" s="250"/>
      <c r="G918" s="250"/>
      <c r="H918" s="250"/>
      <c r="I918" s="250"/>
      <c r="J918" s="250"/>
      <c r="K918" s="250"/>
      <c r="L918" s="250"/>
      <c r="M918" s="250"/>
      <c r="N918" s="250"/>
      <c r="O918" s="250"/>
      <c r="P918" s="250"/>
      <c r="Q918" s="250"/>
      <c r="R918" s="250"/>
      <c r="S918" s="250"/>
      <c r="T918" s="250"/>
      <c r="U918" s="250"/>
      <c r="V918" s="250"/>
      <c r="W918" s="250"/>
    </row>
    <row r="919" spans="1:23" ht="14.25" x14ac:dyDescent="0.2">
      <c r="A919" s="250"/>
      <c r="B919" s="250"/>
      <c r="C919" s="250"/>
      <c r="D919" s="250"/>
      <c r="E919" s="250"/>
      <c r="F919" s="250"/>
      <c r="G919" s="250"/>
      <c r="H919" s="250"/>
      <c r="I919" s="250"/>
      <c r="J919" s="250"/>
      <c r="K919" s="250"/>
      <c r="L919" s="250"/>
      <c r="M919" s="250"/>
      <c r="N919" s="250"/>
      <c r="O919" s="250"/>
      <c r="P919" s="250"/>
      <c r="Q919" s="250"/>
      <c r="R919" s="250"/>
      <c r="S919" s="250"/>
      <c r="T919" s="250"/>
      <c r="U919" s="250"/>
      <c r="V919" s="250"/>
      <c r="W919" s="250"/>
    </row>
    <row r="920" spans="1:23" ht="14.25" x14ac:dyDescent="0.2">
      <c r="A920" s="250"/>
      <c r="B920" s="250"/>
      <c r="C920" s="250"/>
      <c r="D920" s="250"/>
      <c r="E920" s="250"/>
      <c r="F920" s="250"/>
      <c r="G920" s="250"/>
      <c r="H920" s="250"/>
      <c r="I920" s="250"/>
      <c r="J920" s="250"/>
      <c r="K920" s="250"/>
      <c r="L920" s="250"/>
      <c r="M920" s="250"/>
      <c r="N920" s="250"/>
      <c r="O920" s="250"/>
      <c r="P920" s="250"/>
      <c r="Q920" s="250"/>
      <c r="R920" s="250"/>
      <c r="S920" s="250"/>
      <c r="T920" s="250"/>
      <c r="U920" s="250"/>
      <c r="V920" s="250"/>
      <c r="W920" s="250"/>
    </row>
    <row r="921" spans="1:23" ht="14.25" x14ac:dyDescent="0.2">
      <c r="A921" s="250"/>
      <c r="B921" s="250"/>
      <c r="C921" s="250"/>
      <c r="D921" s="250"/>
      <c r="E921" s="250"/>
      <c r="F921" s="250"/>
      <c r="G921" s="250"/>
      <c r="H921" s="250"/>
      <c r="I921" s="250"/>
      <c r="J921" s="250"/>
      <c r="K921" s="250"/>
      <c r="L921" s="250"/>
      <c r="M921" s="250"/>
      <c r="N921" s="250"/>
      <c r="O921" s="250"/>
      <c r="P921" s="250"/>
      <c r="Q921" s="250"/>
      <c r="R921" s="250"/>
      <c r="S921" s="250"/>
      <c r="T921" s="250"/>
      <c r="U921" s="250"/>
      <c r="V921" s="250"/>
      <c r="W921" s="250"/>
    </row>
    <row r="922" spans="1:23" ht="14.25" x14ac:dyDescent="0.2">
      <c r="A922" s="250"/>
      <c r="B922" s="250"/>
      <c r="C922" s="250"/>
      <c r="D922" s="250"/>
      <c r="E922" s="250"/>
      <c r="F922" s="250"/>
      <c r="G922" s="250"/>
      <c r="H922" s="250"/>
      <c r="I922" s="250"/>
      <c r="J922" s="250"/>
      <c r="K922" s="250"/>
      <c r="L922" s="250"/>
      <c r="M922" s="250"/>
      <c r="N922" s="250"/>
      <c r="O922" s="250"/>
      <c r="P922" s="250"/>
      <c r="Q922" s="250"/>
      <c r="R922" s="250"/>
      <c r="S922" s="250"/>
      <c r="T922" s="250"/>
      <c r="U922" s="250"/>
      <c r="V922" s="250"/>
      <c r="W922" s="250"/>
    </row>
    <row r="923" spans="1:23" ht="14.25" x14ac:dyDescent="0.2">
      <c r="A923" s="250"/>
      <c r="B923" s="250"/>
      <c r="C923" s="250"/>
      <c r="D923" s="250"/>
      <c r="E923" s="250"/>
      <c r="F923" s="250"/>
      <c r="G923" s="250"/>
      <c r="H923" s="250"/>
      <c r="I923" s="250"/>
      <c r="J923" s="250"/>
      <c r="K923" s="250"/>
      <c r="L923" s="250"/>
      <c r="M923" s="250"/>
      <c r="N923" s="250"/>
      <c r="O923" s="250"/>
      <c r="P923" s="250"/>
      <c r="Q923" s="250"/>
      <c r="R923" s="250"/>
      <c r="S923" s="250"/>
      <c r="T923" s="250"/>
      <c r="U923" s="250"/>
      <c r="V923" s="250"/>
      <c r="W923" s="250"/>
    </row>
    <row r="924" spans="1:23" ht="14.25" x14ac:dyDescent="0.2">
      <c r="A924" s="250"/>
      <c r="B924" s="250"/>
      <c r="C924" s="250"/>
      <c r="D924" s="250"/>
      <c r="E924" s="250"/>
      <c r="F924" s="250"/>
      <c r="G924" s="250"/>
      <c r="H924" s="250"/>
      <c r="I924" s="250"/>
      <c r="J924" s="250"/>
      <c r="K924" s="250"/>
      <c r="L924" s="250"/>
      <c r="M924" s="250"/>
      <c r="N924" s="250"/>
      <c r="O924" s="250"/>
      <c r="P924" s="250"/>
      <c r="Q924" s="250"/>
      <c r="R924" s="250"/>
      <c r="S924" s="250"/>
      <c r="T924" s="250"/>
      <c r="U924" s="250"/>
      <c r="V924" s="250"/>
      <c r="W924" s="250"/>
    </row>
    <row r="925" spans="1:23" ht="14.25" x14ac:dyDescent="0.2">
      <c r="A925" s="250"/>
      <c r="B925" s="250"/>
      <c r="C925" s="250"/>
      <c r="D925" s="250"/>
      <c r="E925" s="250"/>
      <c r="F925" s="250"/>
      <c r="G925" s="250"/>
      <c r="H925" s="250"/>
      <c r="I925" s="250"/>
      <c r="J925" s="250"/>
      <c r="K925" s="250"/>
      <c r="L925" s="250"/>
      <c r="M925" s="250"/>
      <c r="N925" s="250"/>
      <c r="O925" s="250"/>
      <c r="P925" s="250"/>
      <c r="Q925" s="250"/>
      <c r="R925" s="250"/>
      <c r="S925" s="250"/>
      <c r="T925" s="250"/>
      <c r="U925" s="250"/>
      <c r="V925" s="250"/>
      <c r="W925" s="250"/>
    </row>
    <row r="926" spans="1:23" ht="14.25" x14ac:dyDescent="0.2">
      <c r="A926" s="250"/>
      <c r="B926" s="250"/>
      <c r="C926" s="250"/>
      <c r="D926" s="250"/>
      <c r="E926" s="250"/>
      <c r="F926" s="250"/>
      <c r="G926" s="250"/>
      <c r="H926" s="250"/>
      <c r="I926" s="250"/>
      <c r="J926" s="250"/>
      <c r="K926" s="250"/>
      <c r="L926" s="250"/>
      <c r="M926" s="250"/>
      <c r="N926" s="250"/>
      <c r="O926" s="250"/>
      <c r="P926" s="250"/>
      <c r="Q926" s="250"/>
      <c r="R926" s="250"/>
      <c r="S926" s="250"/>
      <c r="T926" s="250"/>
      <c r="U926" s="250"/>
      <c r="V926" s="250"/>
      <c r="W926" s="250"/>
    </row>
    <row r="927" spans="1:23" ht="14.25" x14ac:dyDescent="0.2">
      <c r="A927" s="250"/>
      <c r="B927" s="250"/>
      <c r="C927" s="250"/>
      <c r="D927" s="250"/>
      <c r="E927" s="250"/>
      <c r="F927" s="250"/>
      <c r="G927" s="250"/>
      <c r="H927" s="250"/>
      <c r="I927" s="250"/>
      <c r="J927" s="250"/>
      <c r="K927" s="250"/>
      <c r="L927" s="250"/>
      <c r="M927" s="250"/>
      <c r="N927" s="250"/>
      <c r="O927" s="250"/>
      <c r="P927" s="250"/>
      <c r="Q927" s="250"/>
      <c r="R927" s="250"/>
      <c r="S927" s="250"/>
      <c r="T927" s="250"/>
      <c r="U927" s="250"/>
      <c r="V927" s="250"/>
      <c r="W927" s="250"/>
    </row>
    <row r="928" spans="1:23" ht="14.25" x14ac:dyDescent="0.2">
      <c r="A928" s="250"/>
      <c r="B928" s="250"/>
      <c r="C928" s="250"/>
      <c r="D928" s="250"/>
      <c r="E928" s="250"/>
      <c r="F928" s="250"/>
      <c r="G928" s="250"/>
      <c r="H928" s="250"/>
      <c r="I928" s="250"/>
      <c r="J928" s="250"/>
      <c r="K928" s="250"/>
      <c r="L928" s="250"/>
      <c r="M928" s="250"/>
      <c r="N928" s="250"/>
      <c r="O928" s="250"/>
      <c r="P928" s="250"/>
      <c r="Q928" s="250"/>
      <c r="R928" s="250"/>
      <c r="S928" s="250"/>
      <c r="T928" s="250"/>
      <c r="U928" s="250"/>
      <c r="V928" s="250"/>
      <c r="W928" s="250"/>
    </row>
    <row r="929" spans="1:23" ht="14.25" x14ac:dyDescent="0.2">
      <c r="A929" s="250"/>
      <c r="B929" s="250"/>
      <c r="C929" s="250"/>
      <c r="D929" s="250"/>
      <c r="E929" s="250"/>
      <c r="F929" s="250"/>
      <c r="G929" s="250"/>
      <c r="H929" s="250"/>
      <c r="I929" s="250"/>
      <c r="J929" s="250"/>
      <c r="K929" s="250"/>
      <c r="L929" s="250"/>
      <c r="M929" s="250"/>
      <c r="N929" s="250"/>
      <c r="O929" s="250"/>
      <c r="P929" s="250"/>
      <c r="Q929" s="250"/>
      <c r="R929" s="250"/>
      <c r="S929" s="250"/>
      <c r="T929" s="250"/>
      <c r="U929" s="250"/>
      <c r="V929" s="250"/>
      <c r="W929" s="250"/>
    </row>
    <row r="930" spans="1:23" ht="14.25" x14ac:dyDescent="0.2">
      <c r="A930" s="250"/>
      <c r="B930" s="250"/>
      <c r="C930" s="250"/>
      <c r="D930" s="250"/>
      <c r="E930" s="250"/>
      <c r="F930" s="250"/>
      <c r="G930" s="250"/>
      <c r="H930" s="250"/>
      <c r="I930" s="250"/>
      <c r="J930" s="250"/>
      <c r="K930" s="250"/>
      <c r="L930" s="250"/>
      <c r="M930" s="250"/>
      <c r="N930" s="250"/>
      <c r="O930" s="250"/>
      <c r="P930" s="250"/>
      <c r="Q930" s="250"/>
      <c r="R930" s="250"/>
      <c r="S930" s="250"/>
      <c r="T930" s="250"/>
      <c r="U930" s="250"/>
      <c r="V930" s="250"/>
      <c r="W930" s="250"/>
    </row>
    <row r="931" spans="1:23" ht="14.25" x14ac:dyDescent="0.2">
      <c r="A931" s="250"/>
      <c r="B931" s="250"/>
      <c r="C931" s="250"/>
      <c r="D931" s="250"/>
      <c r="E931" s="250"/>
      <c r="F931" s="250"/>
      <c r="G931" s="250"/>
      <c r="H931" s="250"/>
      <c r="I931" s="250"/>
      <c r="J931" s="250"/>
      <c r="K931" s="250"/>
      <c r="L931" s="250"/>
      <c r="M931" s="250"/>
      <c r="N931" s="250"/>
      <c r="O931" s="250"/>
      <c r="P931" s="250"/>
      <c r="Q931" s="250"/>
      <c r="R931" s="250"/>
      <c r="S931" s="250"/>
      <c r="T931" s="250"/>
      <c r="U931" s="250"/>
      <c r="V931" s="250"/>
      <c r="W931" s="250"/>
    </row>
    <row r="932" spans="1:23" ht="14.25" x14ac:dyDescent="0.2">
      <c r="A932" s="250"/>
      <c r="B932" s="250"/>
      <c r="C932" s="250"/>
      <c r="D932" s="250"/>
      <c r="E932" s="250"/>
      <c r="F932" s="250"/>
      <c r="G932" s="250"/>
      <c r="H932" s="250"/>
      <c r="I932" s="250"/>
      <c r="J932" s="250"/>
      <c r="K932" s="250"/>
      <c r="L932" s="250"/>
      <c r="M932" s="250"/>
      <c r="N932" s="250"/>
      <c r="O932" s="250"/>
      <c r="P932" s="250"/>
      <c r="Q932" s="250"/>
      <c r="R932" s="250"/>
      <c r="S932" s="250"/>
      <c r="T932" s="250"/>
      <c r="U932" s="250"/>
      <c r="V932" s="250"/>
      <c r="W932" s="250"/>
    </row>
    <row r="933" spans="1:23" ht="14.25" x14ac:dyDescent="0.2">
      <c r="A933" s="250"/>
      <c r="B933" s="250"/>
      <c r="C933" s="250"/>
      <c r="D933" s="250"/>
      <c r="E933" s="250"/>
      <c r="F933" s="250"/>
      <c r="G933" s="250"/>
      <c r="H933" s="250"/>
      <c r="I933" s="250"/>
      <c r="J933" s="250"/>
      <c r="K933" s="250"/>
      <c r="L933" s="250"/>
      <c r="M933" s="250"/>
      <c r="N933" s="250"/>
      <c r="O933" s="250"/>
      <c r="P933" s="250"/>
      <c r="Q933" s="250"/>
      <c r="R933" s="250"/>
      <c r="S933" s="250"/>
      <c r="T933" s="250"/>
      <c r="U933" s="250"/>
      <c r="V933" s="250"/>
      <c r="W933" s="250"/>
    </row>
    <row r="934" spans="1:23" ht="14.25" x14ac:dyDescent="0.2">
      <c r="A934" s="250"/>
      <c r="B934" s="250"/>
      <c r="C934" s="250"/>
      <c r="D934" s="250"/>
      <c r="E934" s="250"/>
      <c r="F934" s="250"/>
      <c r="G934" s="250"/>
      <c r="H934" s="250"/>
      <c r="I934" s="250"/>
      <c r="J934" s="250"/>
      <c r="K934" s="250"/>
      <c r="L934" s="250"/>
      <c r="M934" s="250"/>
      <c r="N934" s="250"/>
      <c r="O934" s="250"/>
      <c r="P934" s="250"/>
      <c r="Q934" s="250"/>
      <c r="R934" s="250"/>
      <c r="S934" s="250"/>
      <c r="T934" s="250"/>
      <c r="U934" s="250"/>
      <c r="V934" s="250"/>
      <c r="W934" s="250"/>
    </row>
    <row r="935" spans="1:23" ht="14.25" x14ac:dyDescent="0.2">
      <c r="A935" s="250"/>
      <c r="B935" s="250"/>
      <c r="C935" s="250"/>
      <c r="D935" s="250"/>
      <c r="E935" s="250"/>
      <c r="F935" s="250"/>
      <c r="G935" s="250"/>
      <c r="H935" s="250"/>
      <c r="I935" s="250"/>
      <c r="J935" s="250"/>
      <c r="K935" s="250"/>
      <c r="L935" s="250"/>
      <c r="M935" s="250"/>
      <c r="N935" s="250"/>
      <c r="O935" s="250"/>
      <c r="P935" s="250"/>
      <c r="Q935" s="250"/>
      <c r="R935" s="250"/>
      <c r="S935" s="250"/>
      <c r="T935" s="250"/>
      <c r="U935" s="250"/>
      <c r="V935" s="250"/>
      <c r="W935" s="250"/>
    </row>
    <row r="936" spans="1:23" ht="14.25" x14ac:dyDescent="0.2">
      <c r="A936" s="250"/>
      <c r="B936" s="250"/>
      <c r="C936" s="250"/>
      <c r="D936" s="250"/>
      <c r="E936" s="250"/>
      <c r="F936" s="250"/>
      <c r="G936" s="250"/>
      <c r="H936" s="250"/>
      <c r="I936" s="250"/>
      <c r="J936" s="250"/>
      <c r="K936" s="250"/>
      <c r="L936" s="250"/>
      <c r="M936" s="250"/>
      <c r="N936" s="250"/>
      <c r="O936" s="250"/>
      <c r="P936" s="250"/>
      <c r="Q936" s="250"/>
      <c r="R936" s="250"/>
      <c r="S936" s="250"/>
      <c r="T936" s="250"/>
      <c r="U936" s="250"/>
      <c r="V936" s="250"/>
      <c r="W936" s="250"/>
    </row>
    <row r="937" spans="1:23" ht="14.25" x14ac:dyDescent="0.2">
      <c r="A937" s="250"/>
      <c r="B937" s="250"/>
      <c r="C937" s="250"/>
      <c r="D937" s="250"/>
      <c r="E937" s="250"/>
      <c r="F937" s="250"/>
      <c r="G937" s="250"/>
      <c r="H937" s="250"/>
      <c r="I937" s="250"/>
      <c r="J937" s="250"/>
      <c r="K937" s="250"/>
      <c r="L937" s="250"/>
      <c r="M937" s="250"/>
      <c r="N937" s="250"/>
      <c r="O937" s="250"/>
      <c r="P937" s="250"/>
      <c r="Q937" s="250"/>
      <c r="R937" s="250"/>
      <c r="S937" s="250"/>
      <c r="T937" s="250"/>
      <c r="U937" s="250"/>
      <c r="V937" s="250"/>
      <c r="W937" s="250"/>
    </row>
    <row r="938" spans="1:23" ht="14.25" x14ac:dyDescent="0.2">
      <c r="A938" s="250"/>
      <c r="B938" s="250"/>
      <c r="C938" s="250"/>
      <c r="D938" s="250"/>
      <c r="E938" s="250"/>
      <c r="F938" s="250"/>
      <c r="G938" s="250"/>
      <c r="H938" s="250"/>
      <c r="I938" s="250"/>
      <c r="J938" s="250"/>
      <c r="K938" s="250"/>
      <c r="L938" s="250"/>
      <c r="M938" s="250"/>
      <c r="N938" s="250"/>
      <c r="O938" s="250"/>
      <c r="P938" s="250"/>
      <c r="Q938" s="250"/>
      <c r="R938" s="250"/>
      <c r="S938" s="250"/>
      <c r="T938" s="250"/>
      <c r="U938" s="250"/>
      <c r="V938" s="250"/>
      <c r="W938" s="250"/>
    </row>
    <row r="939" spans="1:23" ht="14.25" x14ac:dyDescent="0.2">
      <c r="A939" s="250"/>
      <c r="B939" s="250"/>
      <c r="C939" s="250"/>
      <c r="D939" s="250"/>
      <c r="E939" s="250"/>
      <c r="F939" s="250"/>
      <c r="G939" s="250"/>
      <c r="H939" s="250"/>
      <c r="I939" s="250"/>
      <c r="J939" s="250"/>
      <c r="K939" s="250"/>
      <c r="L939" s="250"/>
      <c r="M939" s="250"/>
      <c r="N939" s="250"/>
      <c r="O939" s="250"/>
      <c r="P939" s="250"/>
      <c r="Q939" s="250"/>
      <c r="R939" s="250"/>
      <c r="S939" s="250"/>
      <c r="T939" s="250"/>
      <c r="U939" s="250"/>
      <c r="V939" s="250"/>
      <c r="W939" s="250"/>
    </row>
    <row r="940" spans="1:23" ht="14.25" x14ac:dyDescent="0.2">
      <c r="A940" s="250"/>
      <c r="B940" s="250"/>
      <c r="C940" s="250"/>
      <c r="D940" s="250"/>
      <c r="E940" s="250"/>
      <c r="F940" s="250"/>
      <c r="G940" s="250"/>
      <c r="H940" s="250"/>
      <c r="I940" s="250"/>
      <c r="J940" s="250"/>
      <c r="K940" s="250"/>
      <c r="L940" s="250"/>
      <c r="M940" s="250"/>
      <c r="N940" s="250"/>
      <c r="O940" s="250"/>
      <c r="P940" s="250"/>
      <c r="Q940" s="250"/>
      <c r="R940" s="250"/>
      <c r="S940" s="250"/>
      <c r="T940" s="250"/>
      <c r="U940" s="250"/>
      <c r="V940" s="250"/>
      <c r="W940" s="250"/>
    </row>
    <row r="941" spans="1:23" ht="14.25" x14ac:dyDescent="0.2">
      <c r="A941" s="250"/>
      <c r="B941" s="250"/>
      <c r="C941" s="250"/>
      <c r="D941" s="250"/>
      <c r="E941" s="250"/>
      <c r="F941" s="250"/>
      <c r="G941" s="250"/>
      <c r="H941" s="250"/>
      <c r="I941" s="250"/>
      <c r="J941" s="250"/>
      <c r="K941" s="250"/>
      <c r="L941" s="250"/>
      <c r="M941" s="250"/>
      <c r="N941" s="250"/>
      <c r="O941" s="250"/>
      <c r="P941" s="250"/>
      <c r="Q941" s="250"/>
      <c r="R941" s="250"/>
      <c r="S941" s="250"/>
      <c r="T941" s="250"/>
      <c r="U941" s="250"/>
      <c r="V941" s="250"/>
      <c r="W941" s="250"/>
    </row>
    <row r="942" spans="1:23" ht="14.25" x14ac:dyDescent="0.2">
      <c r="A942" s="250"/>
      <c r="B942" s="250"/>
      <c r="C942" s="250"/>
      <c r="D942" s="250"/>
      <c r="E942" s="250"/>
      <c r="F942" s="250"/>
      <c r="G942" s="250"/>
      <c r="H942" s="250"/>
      <c r="I942" s="250"/>
      <c r="J942" s="250"/>
      <c r="K942" s="250"/>
      <c r="L942" s="250"/>
      <c r="M942" s="250"/>
      <c r="N942" s="250"/>
      <c r="O942" s="250"/>
      <c r="P942" s="250"/>
      <c r="Q942" s="250"/>
      <c r="R942" s="250"/>
      <c r="S942" s="250"/>
      <c r="T942" s="250"/>
      <c r="U942" s="250"/>
      <c r="V942" s="250"/>
      <c r="W942" s="250"/>
    </row>
    <row r="943" spans="1:23" ht="14.25" x14ac:dyDescent="0.2">
      <c r="A943" s="250"/>
      <c r="B943" s="250"/>
      <c r="C943" s="250"/>
      <c r="D943" s="250"/>
      <c r="E943" s="250"/>
      <c r="F943" s="250"/>
      <c r="G943" s="250"/>
      <c r="H943" s="250"/>
      <c r="I943" s="250"/>
      <c r="J943" s="250"/>
      <c r="K943" s="250"/>
      <c r="L943" s="250"/>
      <c r="M943" s="250"/>
      <c r="N943" s="250"/>
      <c r="O943" s="250"/>
      <c r="P943" s="250"/>
      <c r="Q943" s="250"/>
      <c r="R943" s="250"/>
      <c r="S943" s="250"/>
      <c r="T943" s="250"/>
      <c r="U943" s="250"/>
      <c r="V943" s="250"/>
      <c r="W943" s="250"/>
    </row>
    <row r="944" spans="1:23" ht="14.25" x14ac:dyDescent="0.2">
      <c r="A944" s="250"/>
      <c r="B944" s="250"/>
      <c r="C944" s="250"/>
      <c r="D944" s="250"/>
      <c r="E944" s="250"/>
      <c r="F944" s="250"/>
      <c r="G944" s="250"/>
      <c r="H944" s="250"/>
      <c r="I944" s="250"/>
      <c r="J944" s="250"/>
      <c r="K944" s="250"/>
      <c r="L944" s="250"/>
      <c r="M944" s="250"/>
      <c r="N944" s="250"/>
      <c r="O944" s="250"/>
      <c r="P944" s="250"/>
      <c r="Q944" s="250"/>
      <c r="R944" s="250"/>
      <c r="S944" s="250"/>
      <c r="T944" s="250"/>
      <c r="U944" s="250"/>
      <c r="V944" s="250"/>
      <c r="W944" s="250"/>
    </row>
    <row r="945" spans="1:23" ht="14.25" x14ac:dyDescent="0.2">
      <c r="A945" s="250"/>
      <c r="B945" s="250"/>
      <c r="C945" s="250"/>
      <c r="D945" s="250"/>
      <c r="E945" s="250"/>
      <c r="F945" s="250"/>
      <c r="G945" s="250"/>
      <c r="H945" s="250"/>
      <c r="I945" s="250"/>
      <c r="J945" s="250"/>
      <c r="K945" s="250"/>
      <c r="L945" s="250"/>
      <c r="M945" s="250"/>
      <c r="N945" s="250"/>
      <c r="O945" s="250"/>
      <c r="P945" s="250"/>
      <c r="Q945" s="250"/>
      <c r="R945" s="250"/>
      <c r="S945" s="250"/>
      <c r="T945" s="250"/>
      <c r="U945" s="250"/>
      <c r="V945" s="250"/>
      <c r="W945" s="250"/>
    </row>
    <row r="946" spans="1:23" ht="14.25" x14ac:dyDescent="0.2">
      <c r="A946" s="250"/>
      <c r="B946" s="250"/>
      <c r="C946" s="250"/>
      <c r="D946" s="250"/>
      <c r="E946" s="250"/>
      <c r="F946" s="250"/>
      <c r="G946" s="250"/>
      <c r="H946" s="250"/>
      <c r="I946" s="250"/>
      <c r="J946" s="250"/>
      <c r="K946" s="250"/>
      <c r="L946" s="250"/>
      <c r="M946" s="250"/>
      <c r="N946" s="250"/>
      <c r="O946" s="250"/>
      <c r="P946" s="250"/>
      <c r="Q946" s="250"/>
      <c r="R946" s="250"/>
      <c r="S946" s="250"/>
      <c r="T946" s="250"/>
      <c r="U946" s="250"/>
      <c r="V946" s="250"/>
      <c r="W946" s="250"/>
    </row>
    <row r="947" spans="1:23" ht="14.25" x14ac:dyDescent="0.2">
      <c r="A947" s="250"/>
      <c r="B947" s="250"/>
      <c r="C947" s="250"/>
      <c r="D947" s="250"/>
      <c r="E947" s="250"/>
      <c r="F947" s="250"/>
      <c r="G947" s="250"/>
      <c r="H947" s="250"/>
      <c r="I947" s="250"/>
      <c r="J947" s="250"/>
      <c r="K947" s="250"/>
      <c r="L947" s="250"/>
      <c r="M947" s="250"/>
      <c r="N947" s="250"/>
      <c r="O947" s="250"/>
      <c r="P947" s="250"/>
      <c r="Q947" s="250"/>
      <c r="R947" s="250"/>
      <c r="S947" s="250"/>
      <c r="T947" s="250"/>
      <c r="U947" s="250"/>
      <c r="V947" s="250"/>
      <c r="W947" s="250"/>
    </row>
    <row r="948" spans="1:23" ht="14.25" x14ac:dyDescent="0.2">
      <c r="A948" s="250"/>
      <c r="B948" s="250"/>
      <c r="C948" s="250"/>
      <c r="D948" s="250"/>
      <c r="E948" s="250"/>
      <c r="F948" s="250"/>
      <c r="G948" s="250"/>
      <c r="H948" s="250"/>
      <c r="I948" s="250"/>
      <c r="J948" s="250"/>
      <c r="K948" s="250"/>
      <c r="L948" s="250"/>
      <c r="M948" s="250"/>
      <c r="N948" s="250"/>
      <c r="O948" s="250"/>
      <c r="P948" s="250"/>
      <c r="Q948" s="250"/>
      <c r="R948" s="250"/>
      <c r="S948" s="250"/>
      <c r="T948" s="250"/>
      <c r="U948" s="250"/>
      <c r="V948" s="250"/>
      <c r="W948" s="250"/>
    </row>
    <row r="949" spans="1:23" ht="14.25" x14ac:dyDescent="0.2">
      <c r="A949" s="250"/>
      <c r="B949" s="250"/>
      <c r="C949" s="250"/>
      <c r="D949" s="250"/>
      <c r="E949" s="250"/>
      <c r="F949" s="250"/>
      <c r="G949" s="250"/>
      <c r="H949" s="250"/>
      <c r="I949" s="250"/>
      <c r="J949" s="250"/>
      <c r="K949" s="250"/>
      <c r="L949" s="250"/>
      <c r="M949" s="250"/>
      <c r="N949" s="250"/>
      <c r="O949" s="250"/>
      <c r="P949" s="250"/>
      <c r="Q949" s="250"/>
      <c r="R949" s="250"/>
      <c r="S949" s="250"/>
      <c r="T949" s="250"/>
      <c r="U949" s="250"/>
      <c r="V949" s="250"/>
      <c r="W949" s="250"/>
    </row>
    <row r="950" spans="1:23" ht="14.25" x14ac:dyDescent="0.2">
      <c r="A950" s="250"/>
      <c r="B950" s="250"/>
      <c r="C950" s="250"/>
      <c r="D950" s="250"/>
      <c r="E950" s="250"/>
      <c r="F950" s="250"/>
      <c r="G950" s="250"/>
      <c r="H950" s="250"/>
      <c r="I950" s="250"/>
      <c r="J950" s="250"/>
      <c r="K950" s="250"/>
      <c r="L950" s="250"/>
      <c r="M950" s="250"/>
      <c r="N950" s="250"/>
      <c r="O950" s="250"/>
      <c r="P950" s="250"/>
      <c r="Q950" s="250"/>
      <c r="R950" s="250"/>
      <c r="S950" s="250"/>
      <c r="T950" s="250"/>
      <c r="U950" s="250"/>
      <c r="V950" s="250"/>
      <c r="W950" s="250"/>
    </row>
    <row r="951" spans="1:23" ht="14.25" x14ac:dyDescent="0.2">
      <c r="A951" s="250"/>
      <c r="B951" s="250"/>
      <c r="C951" s="250"/>
      <c r="D951" s="250"/>
      <c r="E951" s="250"/>
      <c r="F951" s="250"/>
      <c r="G951" s="250"/>
      <c r="H951" s="250"/>
      <c r="I951" s="250"/>
      <c r="J951" s="250"/>
      <c r="K951" s="250"/>
      <c r="L951" s="250"/>
      <c r="M951" s="250"/>
      <c r="N951" s="250"/>
      <c r="O951" s="250"/>
      <c r="P951" s="250"/>
      <c r="Q951" s="250"/>
      <c r="R951" s="250"/>
      <c r="S951" s="250"/>
      <c r="T951" s="250"/>
      <c r="U951" s="250"/>
      <c r="V951" s="250"/>
      <c r="W951" s="250"/>
    </row>
    <row r="952" spans="1:23" ht="14.25" x14ac:dyDescent="0.2">
      <c r="A952" s="250"/>
      <c r="B952" s="250"/>
      <c r="C952" s="250"/>
      <c r="D952" s="250"/>
      <c r="E952" s="250"/>
      <c r="F952" s="250"/>
      <c r="G952" s="250"/>
      <c r="H952" s="250"/>
      <c r="I952" s="250"/>
      <c r="J952" s="250"/>
      <c r="K952" s="250"/>
      <c r="L952" s="250"/>
      <c r="M952" s="250"/>
      <c r="N952" s="250"/>
      <c r="O952" s="250"/>
      <c r="P952" s="250"/>
      <c r="Q952" s="250"/>
      <c r="R952" s="250"/>
      <c r="S952" s="250"/>
      <c r="T952" s="250"/>
      <c r="U952" s="250"/>
      <c r="V952" s="250"/>
      <c r="W952" s="250"/>
    </row>
    <row r="953" spans="1:23" ht="14.25" x14ac:dyDescent="0.2">
      <c r="A953" s="250"/>
      <c r="B953" s="250"/>
      <c r="C953" s="250"/>
      <c r="D953" s="250"/>
      <c r="E953" s="250"/>
      <c r="F953" s="250"/>
      <c r="G953" s="250"/>
      <c r="H953" s="250"/>
      <c r="I953" s="250"/>
      <c r="J953" s="250"/>
      <c r="K953" s="250"/>
      <c r="L953" s="250"/>
      <c r="M953" s="250"/>
      <c r="N953" s="250"/>
      <c r="O953" s="250"/>
      <c r="P953" s="250"/>
      <c r="Q953" s="250"/>
      <c r="R953" s="250"/>
      <c r="S953" s="250"/>
      <c r="T953" s="250"/>
      <c r="U953" s="250"/>
      <c r="V953" s="250"/>
      <c r="W953" s="250"/>
    </row>
    <row r="954" spans="1:23" ht="14.25" x14ac:dyDescent="0.2">
      <c r="A954" s="250"/>
      <c r="B954" s="250"/>
      <c r="C954" s="250"/>
      <c r="D954" s="250"/>
      <c r="E954" s="250"/>
      <c r="F954" s="250"/>
      <c r="G954" s="250"/>
      <c r="H954" s="250"/>
      <c r="I954" s="250"/>
      <c r="J954" s="250"/>
      <c r="K954" s="250"/>
      <c r="L954" s="250"/>
      <c r="M954" s="250"/>
      <c r="N954" s="250"/>
      <c r="O954" s="250"/>
      <c r="P954" s="250"/>
      <c r="Q954" s="250"/>
      <c r="R954" s="250"/>
      <c r="S954" s="250"/>
      <c r="T954" s="250"/>
      <c r="U954" s="250"/>
      <c r="V954" s="250"/>
      <c r="W954" s="250"/>
    </row>
    <row r="955" spans="1:23" ht="14.25" x14ac:dyDescent="0.2">
      <c r="A955" s="250"/>
      <c r="B955" s="250"/>
      <c r="C955" s="250"/>
      <c r="D955" s="250"/>
      <c r="E955" s="250"/>
      <c r="F955" s="250"/>
      <c r="G955" s="250"/>
      <c r="H955" s="250"/>
      <c r="I955" s="250"/>
      <c r="J955" s="250"/>
      <c r="K955" s="250"/>
      <c r="L955" s="250"/>
      <c r="M955" s="250"/>
      <c r="N955" s="250"/>
      <c r="O955" s="250"/>
      <c r="P955" s="250"/>
      <c r="Q955" s="250"/>
      <c r="R955" s="250"/>
      <c r="S955" s="250"/>
      <c r="T955" s="250"/>
      <c r="U955" s="250"/>
      <c r="V955" s="250"/>
      <c r="W955" s="250"/>
    </row>
    <row r="956" spans="1:23" ht="14.25" x14ac:dyDescent="0.2">
      <c r="A956" s="250"/>
      <c r="B956" s="250"/>
      <c r="C956" s="250"/>
      <c r="D956" s="250"/>
      <c r="E956" s="250"/>
      <c r="F956" s="250"/>
      <c r="G956" s="250"/>
      <c r="H956" s="250"/>
      <c r="I956" s="250"/>
      <c r="J956" s="250"/>
      <c r="K956" s="250"/>
      <c r="L956" s="250"/>
      <c r="M956" s="250"/>
      <c r="N956" s="250"/>
      <c r="O956" s="250"/>
      <c r="P956" s="250"/>
      <c r="Q956" s="250"/>
      <c r="R956" s="250"/>
      <c r="S956" s="250"/>
      <c r="T956" s="250"/>
      <c r="U956" s="250"/>
      <c r="V956" s="250"/>
      <c r="W956" s="250"/>
    </row>
    <row r="957" spans="1:23" ht="14.25" x14ac:dyDescent="0.2">
      <c r="A957" s="250"/>
      <c r="B957" s="250"/>
      <c r="C957" s="250"/>
      <c r="D957" s="250"/>
      <c r="E957" s="250"/>
      <c r="F957" s="250"/>
      <c r="G957" s="250"/>
      <c r="H957" s="250"/>
      <c r="I957" s="250"/>
      <c r="J957" s="250"/>
      <c r="K957" s="250"/>
      <c r="L957" s="250"/>
      <c r="M957" s="250"/>
      <c r="N957" s="250"/>
      <c r="O957" s="250"/>
      <c r="P957" s="250"/>
      <c r="Q957" s="250"/>
      <c r="R957" s="250"/>
      <c r="S957" s="250"/>
      <c r="T957" s="250"/>
      <c r="U957" s="250"/>
      <c r="V957" s="250"/>
      <c r="W957" s="250"/>
    </row>
    <row r="958" spans="1:23" ht="14.25" x14ac:dyDescent="0.2">
      <c r="A958" s="250"/>
      <c r="B958" s="250"/>
      <c r="C958" s="250"/>
      <c r="D958" s="250"/>
      <c r="E958" s="250"/>
      <c r="F958" s="250"/>
      <c r="G958" s="250"/>
      <c r="H958" s="250"/>
      <c r="I958" s="250"/>
      <c r="J958" s="250"/>
      <c r="K958" s="250"/>
      <c r="L958" s="250"/>
      <c r="M958" s="250"/>
      <c r="N958" s="250"/>
      <c r="O958" s="250"/>
      <c r="P958" s="250"/>
      <c r="Q958" s="250"/>
      <c r="R958" s="250"/>
      <c r="S958" s="250"/>
      <c r="T958" s="250"/>
      <c r="U958" s="250"/>
      <c r="V958" s="250"/>
      <c r="W958" s="250"/>
    </row>
    <row r="959" spans="1:23" ht="14.25" x14ac:dyDescent="0.2">
      <c r="A959" s="250"/>
      <c r="B959" s="250"/>
      <c r="C959" s="250"/>
      <c r="D959" s="250"/>
      <c r="E959" s="250"/>
      <c r="F959" s="250"/>
      <c r="G959" s="250"/>
      <c r="H959" s="250"/>
      <c r="I959" s="250"/>
      <c r="J959" s="250"/>
      <c r="K959" s="250"/>
      <c r="L959" s="250"/>
      <c r="M959" s="250"/>
      <c r="N959" s="250"/>
      <c r="O959" s="250"/>
      <c r="P959" s="250"/>
      <c r="Q959" s="250"/>
      <c r="R959" s="250"/>
      <c r="S959" s="250"/>
      <c r="T959" s="250"/>
      <c r="U959" s="250"/>
      <c r="V959" s="250"/>
      <c r="W959" s="250"/>
    </row>
    <row r="960" spans="1:23" ht="14.25" x14ac:dyDescent="0.2">
      <c r="A960" s="250"/>
      <c r="B960" s="250"/>
      <c r="C960" s="250"/>
      <c r="D960" s="250"/>
      <c r="E960" s="250"/>
      <c r="F960" s="250"/>
      <c r="G960" s="250"/>
      <c r="H960" s="250"/>
      <c r="I960" s="250"/>
      <c r="J960" s="250"/>
      <c r="K960" s="250"/>
      <c r="L960" s="250"/>
      <c r="M960" s="250"/>
      <c r="N960" s="250"/>
      <c r="O960" s="250"/>
      <c r="P960" s="250"/>
      <c r="Q960" s="250"/>
      <c r="R960" s="250"/>
      <c r="S960" s="250"/>
      <c r="T960" s="250"/>
      <c r="U960" s="250"/>
      <c r="V960" s="250"/>
      <c r="W960" s="250"/>
    </row>
    <row r="961" spans="1:23" ht="14.25" x14ac:dyDescent="0.2">
      <c r="A961" s="250"/>
      <c r="B961" s="250"/>
      <c r="C961" s="250"/>
      <c r="D961" s="250"/>
      <c r="E961" s="250"/>
      <c r="F961" s="250"/>
      <c r="G961" s="250"/>
      <c r="H961" s="250"/>
      <c r="I961" s="250"/>
      <c r="J961" s="250"/>
      <c r="K961" s="250"/>
      <c r="L961" s="250"/>
      <c r="M961" s="250"/>
      <c r="N961" s="250"/>
      <c r="O961" s="250"/>
      <c r="P961" s="250"/>
      <c r="Q961" s="250"/>
      <c r="R961" s="250"/>
      <c r="S961" s="250"/>
      <c r="T961" s="250"/>
      <c r="U961" s="250"/>
      <c r="V961" s="250"/>
      <c r="W961" s="250"/>
    </row>
    <row r="962" spans="1:23" ht="14.25" x14ac:dyDescent="0.2">
      <c r="A962" s="250"/>
      <c r="B962" s="250"/>
      <c r="C962" s="250"/>
      <c r="D962" s="250"/>
      <c r="E962" s="250"/>
      <c r="F962" s="250"/>
      <c r="G962" s="250"/>
      <c r="H962" s="250"/>
      <c r="I962" s="250"/>
      <c r="J962" s="250"/>
      <c r="K962" s="250"/>
      <c r="L962" s="250"/>
      <c r="M962" s="250"/>
      <c r="N962" s="250"/>
      <c r="O962" s="250"/>
      <c r="P962" s="250"/>
      <c r="Q962" s="250"/>
      <c r="R962" s="250"/>
      <c r="S962" s="250"/>
      <c r="T962" s="250"/>
      <c r="U962" s="250"/>
      <c r="V962" s="250"/>
      <c r="W962" s="250"/>
    </row>
    <row r="963" spans="1:23" ht="14.25" x14ac:dyDescent="0.2">
      <c r="A963" s="250"/>
      <c r="B963" s="250"/>
      <c r="C963" s="250"/>
      <c r="D963" s="250"/>
      <c r="E963" s="250"/>
      <c r="F963" s="250"/>
      <c r="G963" s="250"/>
      <c r="H963" s="250"/>
      <c r="I963" s="250"/>
      <c r="J963" s="250"/>
      <c r="K963" s="250"/>
      <c r="L963" s="250"/>
      <c r="M963" s="250"/>
      <c r="N963" s="250"/>
      <c r="O963" s="250"/>
      <c r="P963" s="250"/>
      <c r="Q963" s="250"/>
      <c r="R963" s="250"/>
      <c r="S963" s="250"/>
      <c r="T963" s="250"/>
      <c r="U963" s="250"/>
      <c r="V963" s="250"/>
      <c r="W963" s="250"/>
    </row>
  </sheetData>
  <protectedRanges>
    <protectedRange algorithmName="SHA-512" hashValue="j3XsBJ/4oW7THc1pniNLw8XRBsgESbQ857IwPu949UcSVPY96V3DWuZX1U2Ec93m6DuuFDc7tboDDTyMEKyTDQ==" saltValue="X+TUyFS1zuOqoTMBESWM/A==" spinCount="100000" sqref="T1:W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A37" sqref="A37"/>
    </sheetView>
  </sheetViews>
  <sheetFormatPr defaultColWidth="0" defaultRowHeight="15.75" customHeight="1" zeroHeight="1" x14ac:dyDescent="0.25"/>
  <cols>
    <col min="1" max="1" width="52.69921875" style="11" customWidth="1"/>
    <col min="2" max="2" width="19.59765625" style="11" customWidth="1"/>
    <col min="3" max="3" width="2.59765625" style="261" customWidth="1"/>
    <col min="4" max="4" width="78.09765625" style="11" customWidth="1"/>
    <col min="5" max="5" width="2.59765625" style="263" customWidth="1"/>
    <col min="6" max="6" width="101.69921875" style="11" customWidth="1"/>
    <col min="7" max="7" width="2.59765625" style="263" customWidth="1"/>
    <col min="8" max="8" width="73" style="11" customWidth="1"/>
    <col min="9" max="9" width="2.59765625" style="263" customWidth="1"/>
    <col min="10" max="10" width="14.59765625" style="11" customWidth="1"/>
    <col min="11" max="11" width="2.59765625" style="263" customWidth="1"/>
    <col min="12" max="12" width="14.59765625" style="11" customWidth="1"/>
    <col min="13" max="13" width="2.59765625" style="263" customWidth="1"/>
    <col min="14" max="14" width="8.796875" style="11" customWidth="1"/>
    <col min="15" max="15" width="40.09765625" style="11" bestFit="1" customWidth="1"/>
    <col min="16" max="17" width="8.796875" style="11" customWidth="1"/>
    <col min="18" max="34" width="0" style="11" hidden="1" customWidth="1"/>
    <col min="35" max="16384" width="8.796875" style="11" hidden="1"/>
  </cols>
  <sheetData>
    <row r="1" spans="1:34" ht="15.75" hidden="1" customHeight="1" x14ac:dyDescent="0.25">
      <c r="A1" s="278" t="s">
        <v>1551</v>
      </c>
    </row>
    <row r="2" spans="1:34" ht="13.5" x14ac:dyDescent="0.25">
      <c r="A2" s="13" t="s">
        <v>1537</v>
      </c>
      <c r="B2" s="13" t="s">
        <v>908</v>
      </c>
      <c r="C2" s="260"/>
      <c r="D2" s="13" t="s">
        <v>927</v>
      </c>
      <c r="E2" s="262"/>
      <c r="F2" s="13" t="s">
        <v>1001</v>
      </c>
      <c r="G2" s="262"/>
      <c r="H2" s="13" t="s">
        <v>1231</v>
      </c>
      <c r="I2" s="262"/>
      <c r="J2" s="110" t="s">
        <v>915</v>
      </c>
      <c r="K2" s="266"/>
      <c r="L2" s="110" t="s">
        <v>1235</v>
      </c>
      <c r="M2" s="266"/>
      <c r="N2" s="110" t="s">
        <v>1019</v>
      </c>
      <c r="P2" s="79"/>
      <c r="Q2" s="13"/>
      <c r="R2" s="13"/>
      <c r="S2" s="13"/>
      <c r="T2" s="13"/>
      <c r="U2" s="13"/>
      <c r="V2" s="13"/>
      <c r="W2" s="13"/>
      <c r="X2" s="13"/>
      <c r="Y2" s="13"/>
      <c r="Z2" s="13"/>
      <c r="AA2" s="13"/>
      <c r="AB2" s="13"/>
      <c r="AC2" s="13"/>
      <c r="AD2" s="13"/>
      <c r="AE2" s="13"/>
      <c r="AF2" s="13"/>
      <c r="AG2" s="13"/>
      <c r="AH2" s="13"/>
    </row>
    <row r="3" spans="1:34" ht="13.5" x14ac:dyDescent="0.25">
      <c r="A3" s="12" t="s">
        <v>1588</v>
      </c>
      <c r="B3" s="12" t="s">
        <v>907</v>
      </c>
      <c r="D3" s="12" t="s">
        <v>882</v>
      </c>
      <c r="F3" s="12" t="s">
        <v>1229</v>
      </c>
      <c r="H3" s="240" t="s">
        <v>1101</v>
      </c>
      <c r="I3" s="264"/>
      <c r="J3" s="11" t="s">
        <v>40</v>
      </c>
      <c r="L3" s="11" t="s">
        <v>1012</v>
      </c>
      <c r="N3" s="111" t="s">
        <v>1017</v>
      </c>
      <c r="O3" s="111" t="s">
        <v>1018</v>
      </c>
      <c r="P3" s="112" t="s">
        <v>999</v>
      </c>
    </row>
    <row r="4" spans="1:34" ht="13.5" x14ac:dyDescent="0.25">
      <c r="A4" s="12" t="s">
        <v>1589</v>
      </c>
      <c r="B4" s="12" t="s">
        <v>906</v>
      </c>
      <c r="D4" s="12" t="s">
        <v>1568</v>
      </c>
      <c r="F4" s="12" t="s">
        <v>934</v>
      </c>
      <c r="H4" s="12" t="s">
        <v>1102</v>
      </c>
      <c r="I4" s="265"/>
      <c r="J4" s="11" t="s">
        <v>149</v>
      </c>
      <c r="L4" s="11" t="s">
        <v>614</v>
      </c>
      <c r="N4" s="11" t="s">
        <v>936</v>
      </c>
      <c r="O4" s="11" t="s">
        <v>937</v>
      </c>
      <c r="P4" s="79">
        <f>COUNTIF('(backend scoring)'!$B:$B,'Auto Responses'!$N4)</f>
        <v>9</v>
      </c>
    </row>
    <row r="5" spans="1:34" ht="13.5" x14ac:dyDescent="0.25">
      <c r="A5" s="12" t="s">
        <v>1590</v>
      </c>
      <c r="B5" s="12" t="s">
        <v>905</v>
      </c>
      <c r="D5" s="12" t="s">
        <v>1605</v>
      </c>
      <c r="F5" s="12" t="s">
        <v>1496</v>
      </c>
      <c r="H5" s="12" t="s">
        <v>1613</v>
      </c>
      <c r="I5" s="265"/>
      <c r="L5" s="11" t="s">
        <v>1013</v>
      </c>
      <c r="N5" s="11" t="s">
        <v>938</v>
      </c>
      <c r="O5" s="11" t="s">
        <v>939</v>
      </c>
      <c r="P5" s="79">
        <f>COUNTIF('(backend scoring)'!$B:$B,'Auto Responses'!$N5)</f>
        <v>5</v>
      </c>
    </row>
    <row r="6" spans="1:34" ht="13.5" x14ac:dyDescent="0.25">
      <c r="A6" s="12" t="s">
        <v>1591</v>
      </c>
      <c r="B6" s="12" t="s">
        <v>904</v>
      </c>
      <c r="D6" s="12" t="s">
        <v>1621</v>
      </c>
      <c r="F6" s="12" t="s">
        <v>1499</v>
      </c>
      <c r="L6" s="11" t="s">
        <v>1014</v>
      </c>
      <c r="N6" s="11" t="s">
        <v>940</v>
      </c>
      <c r="O6" s="11" t="s">
        <v>941</v>
      </c>
      <c r="P6" s="79">
        <f>COUNTIF('(backend scoring)'!$B:$B,'Auto Responses'!$N6)</f>
        <v>8</v>
      </c>
    </row>
    <row r="7" spans="1:34" ht="13.5" x14ac:dyDescent="0.25">
      <c r="A7" s="12" t="s">
        <v>1592</v>
      </c>
      <c r="B7" s="12" t="s">
        <v>903</v>
      </c>
      <c r="D7" s="12" t="s">
        <v>1500</v>
      </c>
      <c r="F7" s="12" t="s">
        <v>1230</v>
      </c>
      <c r="J7" s="11" t="s">
        <v>916</v>
      </c>
      <c r="L7" s="11" t="s">
        <v>1015</v>
      </c>
      <c r="N7" s="11" t="s">
        <v>942</v>
      </c>
      <c r="O7" s="11" t="s">
        <v>943</v>
      </c>
      <c r="P7" s="79">
        <f>COUNTIF('(backend scoring)'!$B:$B,'Auto Responses'!$N7)</f>
        <v>7</v>
      </c>
    </row>
    <row r="8" spans="1:34" ht="13.5" x14ac:dyDescent="0.25">
      <c r="A8" s="12" t="s">
        <v>1593</v>
      </c>
      <c r="B8" s="12" t="s">
        <v>902</v>
      </c>
      <c r="D8" s="11" t="s">
        <v>1495</v>
      </c>
      <c r="F8" s="11" t="s">
        <v>1565</v>
      </c>
      <c r="J8" s="11" t="s">
        <v>917</v>
      </c>
      <c r="L8" s="11" t="s">
        <v>1016</v>
      </c>
      <c r="N8" s="11" t="s">
        <v>944</v>
      </c>
      <c r="O8" s="11" t="s">
        <v>945</v>
      </c>
      <c r="P8" s="79">
        <f>COUNTIF('(backend scoring)'!$B:$B,'Auto Responses'!$N8)</f>
        <v>18</v>
      </c>
    </row>
    <row r="9" spans="1:34" ht="13.5" x14ac:dyDescent="0.25">
      <c r="A9" s="12" t="s">
        <v>1594</v>
      </c>
      <c r="B9" s="12" t="s">
        <v>901</v>
      </c>
      <c r="D9" s="11" t="s">
        <v>1566</v>
      </c>
      <c r="L9" s="11" t="s">
        <v>668</v>
      </c>
      <c r="N9" s="11" t="s">
        <v>946</v>
      </c>
      <c r="O9" s="11" t="s">
        <v>947</v>
      </c>
      <c r="P9" s="79">
        <f>COUNTIF('(backend scoring)'!$B:$B,'Auto Responses'!$N9)</f>
        <v>5</v>
      </c>
    </row>
    <row r="10" spans="1:34" ht="13.5" x14ac:dyDescent="0.25">
      <c r="A10" s="12" t="s">
        <v>1595</v>
      </c>
      <c r="B10" s="12" t="s">
        <v>900</v>
      </c>
      <c r="N10" s="11" t="s">
        <v>948</v>
      </c>
      <c r="O10" s="11" t="s">
        <v>949</v>
      </c>
      <c r="P10" s="79">
        <f>COUNTIF('(backend scoring)'!$B:$B,'Auto Responses'!$N10)</f>
        <v>9</v>
      </c>
    </row>
    <row r="11" spans="1:34" ht="13.5" x14ac:dyDescent="0.25">
      <c r="A11" s="12" t="s">
        <v>1596</v>
      </c>
      <c r="B11" s="12" t="s">
        <v>899</v>
      </c>
      <c r="J11" s="11" t="s">
        <v>46</v>
      </c>
      <c r="N11" s="11" t="s">
        <v>950</v>
      </c>
      <c r="O11" s="11" t="s">
        <v>951</v>
      </c>
      <c r="P11" s="79">
        <f>COUNTIF('(backend scoring)'!$B:$B,'Auto Responses'!$N11)</f>
        <v>14</v>
      </c>
    </row>
    <row r="12" spans="1:34" ht="13.5" x14ac:dyDescent="0.25">
      <c r="A12" s="12" t="s">
        <v>1218</v>
      </c>
      <c r="B12" s="12" t="s">
        <v>898</v>
      </c>
      <c r="F12" s="12"/>
      <c r="J12" s="11" t="s">
        <v>75</v>
      </c>
      <c r="N12" s="11" t="s">
        <v>952</v>
      </c>
      <c r="O12" s="11" t="s">
        <v>1534</v>
      </c>
      <c r="P12" s="79">
        <f>COUNTIF('(backend scoring)'!$B:$B,'Auto Responses'!$N12)</f>
        <v>18</v>
      </c>
    </row>
    <row r="13" spans="1:34" ht="13.5" x14ac:dyDescent="0.25">
      <c r="A13" s="12" t="s">
        <v>1219</v>
      </c>
      <c r="B13" s="12" t="s">
        <v>897</v>
      </c>
      <c r="F13" s="12"/>
      <c r="J13" s="11" t="s">
        <v>41</v>
      </c>
      <c r="N13" s="11" t="s">
        <v>953</v>
      </c>
      <c r="O13" s="11" t="s">
        <v>954</v>
      </c>
      <c r="P13" s="79">
        <f>COUNTIF('(backend scoring)'!$B:$B,'Auto Responses'!$N13)</f>
        <v>16</v>
      </c>
    </row>
    <row r="14" spans="1:34" ht="13.5" x14ac:dyDescent="0.25">
      <c r="A14" s="12" t="s">
        <v>53</v>
      </c>
      <c r="B14" s="12" t="s">
        <v>896</v>
      </c>
      <c r="J14" s="11" t="s">
        <v>930</v>
      </c>
      <c r="N14" s="11" t="s">
        <v>955</v>
      </c>
      <c r="O14" s="11" t="s">
        <v>956</v>
      </c>
      <c r="P14" s="79">
        <f>COUNTIF('(backend scoring)'!$B:$B,'Auto Responses'!$N14)</f>
        <v>23</v>
      </c>
    </row>
    <row r="15" spans="1:34" ht="13.5" x14ac:dyDescent="0.25">
      <c r="A15" s="12" t="s">
        <v>52</v>
      </c>
      <c r="B15" s="12" t="s">
        <v>895</v>
      </c>
      <c r="N15" s="11" t="s">
        <v>957</v>
      </c>
      <c r="O15" s="11" t="s">
        <v>958</v>
      </c>
      <c r="P15" s="79">
        <f>COUNTIF('(backend scoring)'!$B:$B,'Auto Responses'!$N15)</f>
        <v>16</v>
      </c>
    </row>
    <row r="16" spans="1:34" ht="13.5" x14ac:dyDescent="0.25">
      <c r="A16" s="12" t="s">
        <v>1220</v>
      </c>
      <c r="B16" s="12" t="s">
        <v>894</v>
      </c>
      <c r="N16" s="11" t="s">
        <v>959</v>
      </c>
      <c r="O16" s="11" t="s">
        <v>1618</v>
      </c>
      <c r="P16" s="79">
        <f>COUNTIF('(backend scoring)'!$B:$B,'Auto Responses'!$N16)</f>
        <v>11</v>
      </c>
    </row>
    <row r="17" spans="1:20" ht="13.5" x14ac:dyDescent="0.25">
      <c r="A17" s="12" t="s">
        <v>1221</v>
      </c>
      <c r="B17" s="12" t="s">
        <v>893</v>
      </c>
      <c r="J17" s="11" t="s">
        <v>1232</v>
      </c>
      <c r="N17" s="11" t="s">
        <v>960</v>
      </c>
      <c r="O17" s="11" t="s">
        <v>961</v>
      </c>
      <c r="P17" s="79">
        <f>COUNTIF('(backend scoring)'!$B:$B,'Auto Responses'!$N17)</f>
        <v>15</v>
      </c>
    </row>
    <row r="18" spans="1:20" ht="13.5" x14ac:dyDescent="0.25">
      <c r="A18" s="12" t="s">
        <v>1222</v>
      </c>
      <c r="B18" s="12" t="s">
        <v>892</v>
      </c>
      <c r="J18" s="11" t="s">
        <v>1233</v>
      </c>
      <c r="N18" s="11" t="s">
        <v>962</v>
      </c>
      <c r="O18" s="11" t="s">
        <v>963</v>
      </c>
      <c r="P18" s="79">
        <f>COUNTIF('(backend scoring)'!$B:$B,'Auto Responses'!$N18)</f>
        <v>4</v>
      </c>
    </row>
    <row r="19" spans="1:20" ht="13.5" x14ac:dyDescent="0.25">
      <c r="A19" s="12" t="s">
        <v>1223</v>
      </c>
      <c r="B19" s="12" t="s">
        <v>891</v>
      </c>
      <c r="J19" s="11" t="s">
        <v>1234</v>
      </c>
      <c r="N19" s="11" t="s">
        <v>964</v>
      </c>
      <c r="O19" s="11" t="s">
        <v>965</v>
      </c>
      <c r="P19" s="79">
        <f>COUNTIF('(backend scoring)'!$B:$B,'Auto Responses'!$N19)</f>
        <v>6</v>
      </c>
    </row>
    <row r="20" spans="1:20" ht="13.5" x14ac:dyDescent="0.25">
      <c r="A20" s="12" t="s">
        <v>1224</v>
      </c>
      <c r="B20" s="12" t="s">
        <v>890</v>
      </c>
      <c r="J20" s="11" t="s">
        <v>924</v>
      </c>
      <c r="N20" s="11" t="s">
        <v>966</v>
      </c>
      <c r="O20" s="11" t="s">
        <v>1535</v>
      </c>
      <c r="P20" s="79">
        <f>COUNTIF('(backend scoring)'!$B:$B,'Auto Responses'!$N20)</f>
        <v>29</v>
      </c>
    </row>
    <row r="21" spans="1:20" ht="13.5" x14ac:dyDescent="0.25">
      <c r="A21" s="12" t="s">
        <v>1225</v>
      </c>
      <c r="B21" s="12" t="s">
        <v>889</v>
      </c>
      <c r="J21" s="11" t="s">
        <v>925</v>
      </c>
      <c r="N21" s="11" t="s">
        <v>967</v>
      </c>
      <c r="O21" s="11" t="s">
        <v>1003</v>
      </c>
      <c r="P21" s="79">
        <f>COUNTIF('(backend scoring)'!$B:$B,'Auto Responses'!$N21)</f>
        <v>12</v>
      </c>
    </row>
    <row r="22" spans="1:20" ht="13.5" x14ac:dyDescent="0.25">
      <c r="A22" s="12" t="s">
        <v>1226</v>
      </c>
      <c r="B22" s="12" t="s">
        <v>888</v>
      </c>
      <c r="J22" s="11" t="s">
        <v>926</v>
      </c>
      <c r="N22" s="11" t="s">
        <v>968</v>
      </c>
      <c r="O22" s="11" t="s">
        <v>1227</v>
      </c>
      <c r="P22" s="79">
        <f>COUNTIF('(backend scoring)'!$B:$B,'Auto Responses'!$N22)</f>
        <v>10</v>
      </c>
    </row>
    <row r="23" spans="1:20" ht="13.5" x14ac:dyDescent="0.25">
      <c r="A23" s="12" t="s">
        <v>1228</v>
      </c>
      <c r="B23" s="12" t="s">
        <v>887</v>
      </c>
      <c r="J23" s="11" t="s">
        <v>1606</v>
      </c>
      <c r="N23" s="11" t="s">
        <v>969</v>
      </c>
      <c r="O23" s="11" t="s">
        <v>970</v>
      </c>
      <c r="P23" s="79">
        <f>COUNTIF('(backend scoring)'!$B:$B,'Auto Responses'!$N23)</f>
        <v>5</v>
      </c>
    </row>
    <row r="24" spans="1:20" ht="13.5" x14ac:dyDescent="0.25">
      <c r="A24" s="12" t="s">
        <v>1497</v>
      </c>
      <c r="B24" s="12" t="s">
        <v>886</v>
      </c>
      <c r="N24" s="11" t="s">
        <v>971</v>
      </c>
      <c r="O24" s="11" t="s">
        <v>972</v>
      </c>
      <c r="P24" s="79">
        <f>COUNTIF('(backend scoring)'!$B:$B,'Auto Responses'!$N24)</f>
        <v>4</v>
      </c>
    </row>
    <row r="25" spans="1:20" ht="13.5" x14ac:dyDescent="0.25">
      <c r="A25" s="12" t="s">
        <v>1498</v>
      </c>
      <c r="B25" s="12" t="s">
        <v>885</v>
      </c>
      <c r="N25" s="11" t="s">
        <v>973</v>
      </c>
      <c r="O25" s="11" t="s">
        <v>1000</v>
      </c>
      <c r="P25" s="79">
        <f>COUNTIF('(backend scoring)'!$B:$B,'Auto Responses'!$N25)</f>
        <v>3</v>
      </c>
    </row>
    <row r="26" spans="1:20" ht="13.5" x14ac:dyDescent="0.25">
      <c r="A26" s="12" t="s">
        <v>884</v>
      </c>
      <c r="B26" s="12" t="s">
        <v>883</v>
      </c>
      <c r="N26" s="11" t="s">
        <v>974</v>
      </c>
      <c r="O26" s="11" t="s">
        <v>975</v>
      </c>
      <c r="P26" s="79">
        <f>COUNTIF('(backend scoring)'!$B:$B,'Auto Responses'!$N26)</f>
        <v>2</v>
      </c>
    </row>
    <row r="27" spans="1:20" ht="15.75" customHeight="1" x14ac:dyDescent="0.25">
      <c r="A27" s="11" t="s">
        <v>1494</v>
      </c>
      <c r="J27" s="11" t="s">
        <v>37</v>
      </c>
      <c r="N27" s="11" t="s">
        <v>976</v>
      </c>
      <c r="O27" s="11" t="s">
        <v>977</v>
      </c>
      <c r="P27" s="79">
        <f>COUNTIF('(backend scoring)'!$B:$B,'Auto Responses'!$N27)</f>
        <v>2</v>
      </c>
    </row>
    <row r="28" spans="1:20" ht="15.75" customHeight="1" x14ac:dyDescent="0.25">
      <c r="A28" s="12" t="s">
        <v>1538</v>
      </c>
      <c r="J28" s="11" t="s">
        <v>22</v>
      </c>
      <c r="N28" s="11" t="s">
        <v>978</v>
      </c>
      <c r="O28" s="11" t="s">
        <v>979</v>
      </c>
      <c r="P28" s="79">
        <f>COUNTIF('(backend scoring)'!$B:$B,'Auto Responses'!$N28)</f>
        <v>8</v>
      </c>
    </row>
    <row r="29" spans="1:20" ht="15.75" customHeight="1" x14ac:dyDescent="0.25">
      <c r="A29" s="12"/>
      <c r="N29" s="11" t="s">
        <v>980</v>
      </c>
      <c r="O29" s="11" t="s">
        <v>981</v>
      </c>
      <c r="P29" s="79">
        <f>COUNTIF('(backend scoring)'!$B:$B,'Auto Responses'!$N29)</f>
        <v>13</v>
      </c>
    </row>
    <row r="30" spans="1:20" ht="15.75" customHeight="1" x14ac:dyDescent="0.25">
      <c r="A30" s="12"/>
      <c r="N30" s="11" t="s">
        <v>982</v>
      </c>
      <c r="O30" s="11" t="s">
        <v>983</v>
      </c>
      <c r="P30" s="79">
        <f>COUNTIF('(backend scoring)'!$B:$B,'Auto Responses'!$N30)</f>
        <v>5</v>
      </c>
    </row>
    <row r="31" spans="1:20" ht="15.75" customHeight="1" x14ac:dyDescent="0.25">
      <c r="A31" s="12"/>
      <c r="N31" s="11" t="s">
        <v>1123</v>
      </c>
      <c r="O31" s="11" t="s">
        <v>984</v>
      </c>
      <c r="P31" s="79">
        <f>COUNTIF('(backend scoring)'!$B:$B,'Auto Responses'!$N31)</f>
        <v>15</v>
      </c>
      <c r="T31" s="12"/>
    </row>
    <row r="32" spans="1:20" ht="15.75" customHeight="1" x14ac:dyDescent="0.25">
      <c r="A32" s="12"/>
      <c r="N32" s="11" t="s">
        <v>985</v>
      </c>
      <c r="O32" s="11" t="s">
        <v>986</v>
      </c>
      <c r="P32" s="79">
        <f>COUNTIF('(backend scoring)'!$B:$B,'Auto Responses'!$N32)</f>
        <v>8</v>
      </c>
    </row>
    <row r="33" spans="1:16" ht="15.75" customHeight="1" x14ac:dyDescent="0.25">
      <c r="N33" s="11" t="s">
        <v>987</v>
      </c>
      <c r="O33" s="11" t="s">
        <v>988</v>
      </c>
      <c r="P33" s="79">
        <f>COUNTIF('(backend scoring)'!$B:$B,'Auto Responses'!$N33)</f>
        <v>2</v>
      </c>
    </row>
    <row r="34" spans="1:16" ht="15.75" customHeight="1" x14ac:dyDescent="0.25">
      <c r="A34" s="12"/>
      <c r="N34" s="11" t="s">
        <v>989</v>
      </c>
      <c r="O34" s="11" t="s">
        <v>990</v>
      </c>
      <c r="P34" s="79">
        <f>COUNTIF('(backend scoring)'!$B:$B,'Auto Responses'!$N34)</f>
        <v>5</v>
      </c>
    </row>
    <row r="35" spans="1:16" ht="15.75" customHeight="1" x14ac:dyDescent="0.25">
      <c r="A35" s="12"/>
      <c r="N35" s="11" t="s">
        <v>991</v>
      </c>
      <c r="O35" s="11" t="s">
        <v>992</v>
      </c>
      <c r="P35" s="79">
        <f>COUNTIF('(backend scoring)'!$B:$B,'Auto Responses'!$N35)</f>
        <v>5</v>
      </c>
    </row>
    <row r="36" spans="1:16" ht="15.75" customHeight="1" x14ac:dyDescent="0.25">
      <c r="A36" s="12" t="s">
        <v>1626</v>
      </c>
      <c r="N36" s="11" t="s">
        <v>993</v>
      </c>
      <c r="O36" s="11" t="s">
        <v>994</v>
      </c>
      <c r="P36" s="79">
        <f>COUNTIF('(backend scoring)'!$B:$B,'Auto Responses'!$N36)</f>
        <v>5</v>
      </c>
    </row>
    <row r="37" spans="1:16" ht="15.75" customHeight="1" x14ac:dyDescent="0.25">
      <c r="A37" s="12"/>
      <c r="N37" s="11" t="s">
        <v>995</v>
      </c>
      <c r="O37" s="11" t="s">
        <v>996</v>
      </c>
      <c r="P37" s="79">
        <f>COUNTIF('(backend scoring)'!$B:$B,'Auto Responses'!$N37)</f>
        <v>8</v>
      </c>
    </row>
    <row r="38" spans="1:16" ht="15.75" customHeight="1" x14ac:dyDescent="0.25">
      <c r="A38" s="12"/>
      <c r="N38" s="11" t="s">
        <v>997</v>
      </c>
      <c r="O38" s="11" t="s">
        <v>998</v>
      </c>
      <c r="P38" s="79">
        <f>COUNTIF('(backend scoring)'!$B:$B,'Auto Responses'!$N38)</f>
        <v>6</v>
      </c>
    </row>
    <row r="39" spans="1:16" ht="15.75" customHeight="1" x14ac:dyDescent="0.25">
      <c r="A39" s="276" t="s">
        <v>1546</v>
      </c>
    </row>
    <row r="40" spans="1:16" ht="15.75" hidden="1" customHeight="1" x14ac:dyDescent="0.25">
      <c r="A40" s="12"/>
    </row>
    <row r="41" spans="1:16" ht="15.75" hidden="1" customHeight="1" x14ac:dyDescent="0.25">
      <c r="A41" s="12"/>
    </row>
    <row r="42" spans="1:16" ht="15.75" hidden="1" customHeight="1" x14ac:dyDescent="0.25">
      <c r="A42" s="240"/>
    </row>
    <row r="43" spans="1:16" ht="15.75" hidden="1" customHeight="1" x14ac:dyDescent="0.25">
      <c r="A43" s="12"/>
    </row>
    <row r="44" spans="1:16" ht="15.75" hidden="1" customHeight="1" x14ac:dyDescent="0.25">
      <c r="A44" s="12"/>
    </row>
    <row r="45" spans="1:16" ht="15.75" hidden="1" customHeight="1" x14ac:dyDescent="0.25">
      <c r="A45" s="12"/>
    </row>
    <row r="51" spans="4:4" ht="15.75" hidden="1" customHeight="1" x14ac:dyDescent="0.25">
      <c r="D51" s="241"/>
    </row>
    <row r="52" spans="4:4" ht="15.75" hidden="1" customHeight="1" x14ac:dyDescent="0.25">
      <c r="D52" s="241"/>
    </row>
    <row r="53" spans="4:4" ht="15.75" hidden="1" customHeight="1" x14ac:dyDescent="0.25">
      <c r="D53" s="241"/>
    </row>
    <row r="54" spans="4:4" ht="15.75" hidden="1" customHeight="1" x14ac:dyDescent="0.25">
      <c r="D54" s="241"/>
    </row>
    <row r="55" spans="4:4" ht="15.75" hidden="1" customHeight="1" x14ac:dyDescent="0.25">
      <c r="D55" s="241"/>
    </row>
    <row r="56" spans="4:4" ht="15.75" hidden="1" customHeight="1" x14ac:dyDescent="0.25">
      <c r="D56" s="241"/>
    </row>
    <row r="57" spans="4:4" ht="15.75" hidden="1" customHeight="1" x14ac:dyDescent="0.25">
      <c r="D57" s="241"/>
    </row>
    <row r="58" spans="4:4" ht="15.75" hidden="1" customHeight="1" x14ac:dyDescent="0.25">
      <c r="D58" s="241"/>
    </row>
    <row r="59" spans="4:4" ht="15.75" hidden="1" customHeight="1" x14ac:dyDescent="0.25">
      <c r="D59" s="241"/>
    </row>
    <row r="60" spans="4:4" ht="15.75" hidden="1" customHeight="1" x14ac:dyDescent="0.25">
      <c r="D60" s="241"/>
    </row>
    <row r="61" spans="4:4" ht="15.75" hidden="1" customHeight="1" x14ac:dyDescent="0.25">
      <c r="D61" s="241"/>
    </row>
    <row r="62" spans="4:4" ht="15.75" hidden="1" customHeight="1" x14ac:dyDescent="0.25">
      <c r="D62" s="241"/>
    </row>
    <row r="63" spans="4:4" ht="15.75" hidden="1" customHeight="1" x14ac:dyDescent="0.25">
      <c r="D63" s="241"/>
    </row>
    <row r="64" spans="4:4" ht="15.75" hidden="1" customHeight="1" x14ac:dyDescent="0.25">
      <c r="D64" s="241"/>
    </row>
    <row r="65" spans="4:4" ht="15.75" hidden="1" customHeight="1" x14ac:dyDescent="0.25">
      <c r="D65" s="241"/>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D146" activePane="bottomRight" state="frozen"/>
      <selection pane="topRight" activeCell="B1" sqref="B1"/>
      <selection pane="bottomLeft" activeCell="A2" sqref="A2"/>
      <selection pane="bottomRight" activeCell="Q154" sqref="Q154"/>
    </sheetView>
  </sheetViews>
  <sheetFormatPr defaultColWidth="0" defaultRowHeight="15" zeroHeight="1" x14ac:dyDescent="0.2"/>
  <cols>
    <col min="1" max="1" width="8.796875" style="8" customWidth="1"/>
    <col min="2" max="2" width="0" style="8" hidden="1" customWidth="1"/>
    <col min="3" max="3" width="35.69921875" style="8" customWidth="1"/>
    <col min="4" max="4" width="15.3984375" style="8" customWidth="1"/>
    <col min="5" max="6" width="12.69921875" style="8" customWidth="1"/>
    <col min="7" max="8" width="8.796875" style="8" customWidth="1"/>
    <col min="9" max="10" width="10.8984375" style="8" customWidth="1"/>
    <col min="11" max="11" width="11.19921875" style="8" customWidth="1"/>
    <col min="12" max="12" width="12" style="126" customWidth="1"/>
    <col min="13" max="14" width="13" style="119" customWidth="1"/>
    <col min="15" max="16" width="8.796875" style="119" customWidth="1"/>
    <col min="17" max="22" width="8.796875" style="126" customWidth="1"/>
    <col min="23" max="23" width="8.796875" style="119" customWidth="1"/>
    <col min="24" max="16384" width="8.796875" style="119" hidden="1"/>
  </cols>
  <sheetData>
    <row r="1" spans="1:22" hidden="1" x14ac:dyDescent="0.2">
      <c r="A1" s="279" t="s">
        <v>1552</v>
      </c>
    </row>
    <row r="2" spans="1:22" ht="90" x14ac:dyDescent="0.2">
      <c r="A2" s="120" t="s">
        <v>0</v>
      </c>
      <c r="B2" s="127" t="s">
        <v>1025</v>
      </c>
      <c r="C2" s="120" t="s">
        <v>1</v>
      </c>
      <c r="D2" s="120" t="s">
        <v>10</v>
      </c>
      <c r="E2" s="121" t="s">
        <v>11</v>
      </c>
      <c r="F2" s="122" t="s">
        <v>909</v>
      </c>
      <c r="G2" s="123" t="s">
        <v>931</v>
      </c>
      <c r="H2" s="123" t="s">
        <v>933</v>
      </c>
      <c r="I2" s="124" t="s">
        <v>19</v>
      </c>
      <c r="J2" s="123" t="s">
        <v>918</v>
      </c>
      <c r="K2" s="123" t="s">
        <v>1023</v>
      </c>
      <c r="L2" s="123" t="s">
        <v>1022</v>
      </c>
      <c r="M2" s="123" t="s">
        <v>1024</v>
      </c>
      <c r="N2" s="123" t="s">
        <v>1028</v>
      </c>
      <c r="O2" s="123" t="s">
        <v>1020</v>
      </c>
      <c r="P2" s="123" t="s">
        <v>1021</v>
      </c>
      <c r="Q2" s="182" t="s">
        <v>1040</v>
      </c>
      <c r="R2" s="182" t="s">
        <v>1041</v>
      </c>
      <c r="S2" s="182" t="s">
        <v>1042</v>
      </c>
      <c r="T2" s="182" t="s">
        <v>1043</v>
      </c>
      <c r="U2" s="182" t="s">
        <v>1044</v>
      </c>
      <c r="V2" s="182" t="s">
        <v>1045</v>
      </c>
    </row>
    <row r="3" spans="1:22" ht="57" x14ac:dyDescent="0.2">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Evaluation'!$A$56:$J$346,3,0)&amp;""</f>
        <v/>
      </c>
      <c r="G3" s="10" t="str">
        <f>VLOOKUP($A3,'Institution Evaluation'!$A$56:$J$346,6,0)&amp;""</f>
        <v/>
      </c>
      <c r="H3" s="10" t="str">
        <f>VLOOKUP($A3,'Institution Evaluation'!$A$56:$J$346,7,0)&amp;""</f>
        <v/>
      </c>
      <c r="I3" s="10" t="str">
        <f>VLOOKUP($A3,'Institution Evaluation'!$A$56:$J$346,8,0)&amp;""</f>
        <v/>
      </c>
      <c r="J3" s="10" t="str">
        <f>VLOOKUP($A3,'Institution Evaluation'!$A$56:$J$346,9,0)&amp;""</f>
        <v/>
      </c>
      <c r="K3" s="10">
        <f>IF($I3="Critical Importance",20,IF($I3="Minor Importance",5,10))</f>
        <v>10</v>
      </c>
      <c r="L3" s="126" t="str">
        <f>IF($E3="Not Scored", "N/A",IF(AND($D3='Auto Responses'!$J$27,$H3=""),"N/A",IF(AND($D3='Auto Responses'!$J$27,$H3='Auto Responses'!$J$7),1,IF(AND($D3='Auto Responses'!$J$27,$H3='Auto Responses'!$J$8),0,IF(OR($F3=$G3,$H3='Auto Responses'!$J$7),1,0)))))</f>
        <v>N/A</v>
      </c>
      <c r="M3" s="10" t="str">
        <f>VLOOKUP($A3,'Institution Evaluation'!$A$56:$J$346,10,0)&amp;""</f>
        <v/>
      </c>
      <c r="N3" s="10">
        <f>IF($J3="Critical Importance",1,IF(AND($J3="",$I3="Critical Importance"),1,0))</f>
        <v>0</v>
      </c>
      <c r="O3" s="126" t="str">
        <f>IF($E3="Not Scored","N/A",IF($J3="",$K3,IF($J3="Minor Importance",5,IF($J3="Standard Importance",10,IF($J3="Critical Importance",20,0)))))</f>
        <v>N/A</v>
      </c>
      <c r="P3" s="126" t="str">
        <f>IF(OR($O3="N/A",$L3="N/A"),"N/A",$O3*$L3)</f>
        <v>N/A</v>
      </c>
      <c r="Q3" s="126">
        <f>IF(M3="TRUE",1,0)</f>
        <v>0</v>
      </c>
      <c r="R3" s="126">
        <f>Q3</f>
        <v>0</v>
      </c>
      <c r="S3" s="126">
        <f>IF(Q3=0,0,R3)</f>
        <v>0</v>
      </c>
      <c r="T3" s="126">
        <f>IF(N3=1,1,0)</f>
        <v>0</v>
      </c>
      <c r="U3" s="126">
        <f>T3</f>
        <v>0</v>
      </c>
      <c r="V3" s="126">
        <f>IF(T3=0,0,U3)</f>
        <v>0</v>
      </c>
    </row>
    <row r="4" spans="1:22" ht="57" x14ac:dyDescent="0.2">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Evaluation'!$A$56:$J$346,3,0)&amp;""</f>
        <v/>
      </c>
      <c r="G4" s="10" t="str">
        <f>VLOOKUP($A4,'Institution Evaluation'!$A$56:$J$346,6,0)&amp;""</f>
        <v/>
      </c>
      <c r="H4" s="10" t="str">
        <f>VLOOKUP($A4,'Institution Evaluation'!$A$56:$J$346,7,0)&amp;""</f>
        <v/>
      </c>
      <c r="I4" s="10" t="str">
        <f>VLOOKUP($A4,'Institution Evaluation'!$A$56:$J$346,8,0)&amp;""</f>
        <v/>
      </c>
      <c r="J4" s="10" t="str">
        <f>VLOOKUP($A4,'Institution Evaluation'!$A$56:$J$346,9,0)&amp;""</f>
        <v/>
      </c>
      <c r="K4" s="10">
        <f t="shared" ref="K4:K67" si="1">IF($I4="Critical Importance",20,IF($I4="Minor Importance",5,10))</f>
        <v>10</v>
      </c>
      <c r="L4" s="126" t="str">
        <f>IF($E4="Not Scored", "N/A",IF(AND($D4='Auto Responses'!$J$27,$H4=""),"N/A",IF(AND($D4='Auto Responses'!$J$27,$H4='Auto Responses'!$J$7),1,IF(AND($D4='Auto Responses'!$J$27,$H4='Auto Responses'!$J$8),0,IF(OR($F4=$G4,$H4='Auto Responses'!$J$7),1,0)))))</f>
        <v>N/A</v>
      </c>
      <c r="M4" s="10" t="str">
        <f>VLOOKUP($A4,'Institution Evaluation'!$A$56:$J$346,10,0)&amp;""</f>
        <v/>
      </c>
      <c r="N4" s="10">
        <f t="shared" ref="N4:N67" si="2">IF($J4="Critical Importance",1,IF(AND($J4="",$I4="Critical Importance"),1,0))</f>
        <v>0</v>
      </c>
      <c r="O4" s="126" t="str">
        <f t="shared" ref="O4:O67" si="3">IF($E4="Not Scored","N/A",IF($J4="",$K4,IF($J4="Minor Importance",5,IF($J4="Standard Importance",10,IF($J4="Critical Importance",20,0)))))</f>
        <v>N/A</v>
      </c>
      <c r="P4" s="126" t="str">
        <f t="shared" ref="P4:P67" si="4">IF(OR($O4="N/A",$L4="N/A"),"N/A",$O4*$L4)</f>
        <v>N/A</v>
      </c>
      <c r="Q4" s="126">
        <f t="shared" ref="Q4:Q66" si="5">IF(M4="TRUE",1,0)</f>
        <v>0</v>
      </c>
      <c r="R4" s="126">
        <f>R3+Q4</f>
        <v>0</v>
      </c>
      <c r="S4" s="126">
        <f t="shared" ref="S4:S66" si="6">IF(Q4=0,0,R4)</f>
        <v>0</v>
      </c>
      <c r="T4" s="126">
        <f t="shared" ref="T4:T66" si="7">IF(N4=1,1,0)</f>
        <v>0</v>
      </c>
      <c r="U4" s="126">
        <f>U3+T4</f>
        <v>0</v>
      </c>
      <c r="V4" s="126">
        <f t="shared" ref="V4:V66" si="8">IF(T4=0,0,U4)</f>
        <v>0</v>
      </c>
    </row>
    <row r="5" spans="1:22" ht="57" x14ac:dyDescent="0.2">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Evaluation'!$A$56:$J$346,3,0)&amp;""</f>
        <v/>
      </c>
      <c r="G5" s="10" t="str">
        <f>VLOOKUP($A5,'Institution Evaluation'!$A$56:$J$346,6,0)&amp;""</f>
        <v/>
      </c>
      <c r="H5" s="10" t="str">
        <f>VLOOKUP($A5,'Institution Evaluation'!$A$56:$J$346,7,0)&amp;""</f>
        <v/>
      </c>
      <c r="I5" s="10" t="str">
        <f>VLOOKUP($A5,'Institution Evaluation'!$A$56:$J$346,8,0)&amp;""</f>
        <v/>
      </c>
      <c r="J5" s="10" t="str">
        <f>VLOOKUP($A5,'Institution Evaluation'!$A$56:$J$346,9,0)&amp;""</f>
        <v/>
      </c>
      <c r="K5" s="10">
        <f t="shared" si="1"/>
        <v>10</v>
      </c>
      <c r="L5" s="126" t="str">
        <f>IF($E5="Not Scored", "N/A",IF(AND($D5='Auto Responses'!$J$27,$H5=""),"N/A",IF(AND($D5='Auto Responses'!$J$27,$H5='Auto Responses'!$J$7),1,IF(AND($D5='Auto Responses'!$J$27,$H5='Auto Responses'!$J$8),0,IF(OR($F5=$G5,$H5='Auto Responses'!$J$7),1,0)))))</f>
        <v>N/A</v>
      </c>
      <c r="M5" s="10" t="str">
        <f>VLOOKUP($A5,'Institution Evaluation'!$A$56:$J$346,10,0)&amp;""</f>
        <v/>
      </c>
      <c r="N5" s="10">
        <f t="shared" si="2"/>
        <v>0</v>
      </c>
      <c r="O5" s="126" t="str">
        <f t="shared" si="3"/>
        <v>N/A</v>
      </c>
      <c r="P5" s="126" t="str">
        <f t="shared" si="4"/>
        <v>N/A</v>
      </c>
      <c r="Q5" s="126">
        <f t="shared" si="5"/>
        <v>0</v>
      </c>
      <c r="R5" s="126">
        <f t="shared" ref="R5:R68" si="9">R4+Q5</f>
        <v>0</v>
      </c>
      <c r="S5" s="126">
        <f t="shared" si="6"/>
        <v>0</v>
      </c>
      <c r="T5" s="126">
        <f t="shared" si="7"/>
        <v>0</v>
      </c>
      <c r="U5" s="126">
        <f t="shared" ref="U5:U68" si="10">U4+T5</f>
        <v>0</v>
      </c>
      <c r="V5" s="126">
        <f t="shared" si="8"/>
        <v>0</v>
      </c>
    </row>
    <row r="6" spans="1:22" ht="57" x14ac:dyDescent="0.2">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Evaluation'!$A$56:$J$346,3,0)&amp;""</f>
        <v/>
      </c>
      <c r="G6" s="10" t="str">
        <f>VLOOKUP($A6,'Institution Evaluation'!$A$56:$J$346,6,0)&amp;""</f>
        <v/>
      </c>
      <c r="H6" s="10" t="str">
        <f>VLOOKUP($A6,'Institution Evaluation'!$A$56:$J$346,7,0)&amp;""</f>
        <v/>
      </c>
      <c r="I6" s="10" t="str">
        <f>VLOOKUP($A6,'Institution Evaluation'!$A$56:$J$346,8,0)&amp;""</f>
        <v/>
      </c>
      <c r="J6" s="10" t="str">
        <f>VLOOKUP($A6,'Institution Evaluation'!$A$56:$J$346,9,0)&amp;""</f>
        <v/>
      </c>
      <c r="K6" s="10">
        <f t="shared" si="1"/>
        <v>10</v>
      </c>
      <c r="L6" s="126" t="str">
        <f>IF($E6="Not Scored", "N/A",IF(AND($D6='Auto Responses'!$J$27,$H6=""),"N/A",IF(AND($D6='Auto Responses'!$J$27,$H6='Auto Responses'!$J$7),1,IF(AND($D6='Auto Responses'!$J$27,$H6='Auto Responses'!$J$8),0,IF(OR($F6=$G6,$H6='Auto Responses'!$J$7),1,0)))))</f>
        <v>N/A</v>
      </c>
      <c r="M6" s="10" t="str">
        <f>VLOOKUP($A6,'Institution Evaluation'!$A$56:$J$346,10,0)&amp;""</f>
        <v/>
      </c>
      <c r="N6" s="10">
        <f t="shared" si="2"/>
        <v>0</v>
      </c>
      <c r="O6" s="126" t="str">
        <f t="shared" si="3"/>
        <v>N/A</v>
      </c>
      <c r="P6" s="126" t="str">
        <f t="shared" si="4"/>
        <v>N/A</v>
      </c>
      <c r="Q6" s="126">
        <f t="shared" si="5"/>
        <v>0</v>
      </c>
      <c r="R6" s="126">
        <f t="shared" si="9"/>
        <v>0</v>
      </c>
      <c r="S6" s="126">
        <f t="shared" si="6"/>
        <v>0</v>
      </c>
      <c r="T6" s="126">
        <f t="shared" si="7"/>
        <v>0</v>
      </c>
      <c r="U6" s="126">
        <f t="shared" si="10"/>
        <v>0</v>
      </c>
      <c r="V6" s="126">
        <f t="shared" si="8"/>
        <v>0</v>
      </c>
    </row>
    <row r="7" spans="1:22" ht="57" x14ac:dyDescent="0.2">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Evaluation'!$A$56:$J$346,3,0)&amp;""</f>
        <v/>
      </c>
      <c r="G7" s="10" t="str">
        <f>VLOOKUP($A7,'Institution Evaluation'!$A$56:$J$346,6,0)&amp;""</f>
        <v/>
      </c>
      <c r="H7" s="10" t="str">
        <f>VLOOKUP($A7,'Institution Evaluation'!$A$56:$J$346,7,0)&amp;""</f>
        <v/>
      </c>
      <c r="I7" s="10" t="str">
        <f>VLOOKUP($A7,'Institution Evaluation'!$A$56:$J$346,8,0)&amp;""</f>
        <v/>
      </c>
      <c r="J7" s="10" t="str">
        <f>VLOOKUP($A7,'Institution Evaluation'!$A$56:$J$346,9,0)&amp;""</f>
        <v/>
      </c>
      <c r="K7" s="10">
        <f t="shared" si="1"/>
        <v>10</v>
      </c>
      <c r="L7" s="126" t="str">
        <f>IF($E7="Not Scored", "N/A",IF(AND($D7='Auto Responses'!$J$27,$H7=""),"N/A",IF(AND($D7='Auto Responses'!$J$27,$H7='Auto Responses'!$J$7),1,IF(AND($D7='Auto Responses'!$J$27,$H7='Auto Responses'!$J$8),0,IF(OR($F7=$G7,$H7='Auto Responses'!$J$7),1,0)))))</f>
        <v>N/A</v>
      </c>
      <c r="M7" s="10" t="str">
        <f>VLOOKUP($A7,'Institution Evaluation'!$A$56:$J$346,10,0)&amp;""</f>
        <v/>
      </c>
      <c r="N7" s="10">
        <f t="shared" si="2"/>
        <v>0</v>
      </c>
      <c r="O7" s="126" t="str">
        <f t="shared" si="3"/>
        <v>N/A</v>
      </c>
      <c r="P7" s="126" t="str">
        <f t="shared" si="4"/>
        <v>N/A</v>
      </c>
      <c r="Q7" s="126">
        <f t="shared" si="5"/>
        <v>0</v>
      </c>
      <c r="R7" s="126">
        <f t="shared" si="9"/>
        <v>0</v>
      </c>
      <c r="S7" s="126">
        <f t="shared" si="6"/>
        <v>0</v>
      </c>
      <c r="T7" s="126">
        <f t="shared" si="7"/>
        <v>0</v>
      </c>
      <c r="U7" s="126">
        <f t="shared" si="10"/>
        <v>0</v>
      </c>
      <c r="V7" s="126">
        <f t="shared" si="8"/>
        <v>0</v>
      </c>
    </row>
    <row r="8" spans="1:22" ht="57" x14ac:dyDescent="0.2">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Evaluation'!$A$56:$J$346,3,0)&amp;""</f>
        <v/>
      </c>
      <c r="G8" s="10" t="str">
        <f>VLOOKUP($A8,'Institution Evaluation'!$A$56:$J$346,6,0)&amp;""</f>
        <v/>
      </c>
      <c r="H8" s="10" t="str">
        <f>VLOOKUP($A8,'Institution Evaluation'!$A$56:$J$346,7,0)&amp;""</f>
        <v/>
      </c>
      <c r="I8" s="10" t="str">
        <f>VLOOKUP($A8,'Institution Evaluation'!$A$56:$J$346,8,0)&amp;""</f>
        <v/>
      </c>
      <c r="J8" s="10" t="str">
        <f>VLOOKUP($A8,'Institution Evaluation'!$A$56:$J$346,9,0)&amp;""</f>
        <v/>
      </c>
      <c r="K8" s="10">
        <f t="shared" si="1"/>
        <v>10</v>
      </c>
      <c r="L8" s="126" t="str">
        <f>IF($E8="Not Scored", "N/A",IF(AND($D8='Auto Responses'!$J$27,$H8=""),"N/A",IF(AND($D8='Auto Responses'!$J$27,$H8='Auto Responses'!$J$7),1,IF(AND($D8='Auto Responses'!$J$27,$H8='Auto Responses'!$J$8),0,IF(OR($F8=$G8,$H8='Auto Responses'!$J$7),1,0)))))</f>
        <v>N/A</v>
      </c>
      <c r="M8" s="10" t="str">
        <f>VLOOKUP($A8,'Institution Evaluation'!$A$56:$J$346,10,0)&amp;""</f>
        <v/>
      </c>
      <c r="N8" s="10">
        <f t="shared" si="2"/>
        <v>0</v>
      </c>
      <c r="O8" s="126" t="str">
        <f t="shared" si="3"/>
        <v>N/A</v>
      </c>
      <c r="P8" s="126" t="str">
        <f t="shared" si="4"/>
        <v>N/A</v>
      </c>
      <c r="Q8" s="126">
        <f t="shared" si="5"/>
        <v>0</v>
      </c>
      <c r="R8" s="126">
        <f t="shared" si="9"/>
        <v>0</v>
      </c>
      <c r="S8" s="126">
        <f t="shared" si="6"/>
        <v>0</v>
      </c>
      <c r="T8" s="126">
        <f t="shared" si="7"/>
        <v>0</v>
      </c>
      <c r="U8" s="126">
        <f t="shared" si="10"/>
        <v>0</v>
      </c>
      <c r="V8" s="126">
        <f t="shared" si="8"/>
        <v>0</v>
      </c>
    </row>
    <row r="9" spans="1:22" ht="57" x14ac:dyDescent="0.2">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Evaluation'!$A$56:$J$346,3,0)&amp;""</f>
        <v/>
      </c>
      <c r="G9" s="10" t="str">
        <f>VLOOKUP($A9,'Institution Evaluation'!$A$56:$J$346,6,0)&amp;""</f>
        <v/>
      </c>
      <c r="H9" s="10" t="str">
        <f>VLOOKUP($A9,'Institution Evaluation'!$A$56:$J$346,7,0)&amp;""</f>
        <v/>
      </c>
      <c r="I9" s="10" t="str">
        <f>VLOOKUP($A9,'Institution Evaluation'!$A$56:$J$346,8,0)&amp;""</f>
        <v/>
      </c>
      <c r="J9" s="10" t="str">
        <f>VLOOKUP($A9,'Institution Evaluation'!$A$56:$J$346,9,0)&amp;""</f>
        <v/>
      </c>
      <c r="K9" s="10">
        <f t="shared" si="1"/>
        <v>10</v>
      </c>
      <c r="L9" s="126" t="str">
        <f>IF($E9="Not Scored", "N/A",IF(AND($D9='Auto Responses'!$J$27,$H9=""),"N/A",IF(AND($D9='Auto Responses'!$J$27,$H9='Auto Responses'!$J$7),1,IF(AND($D9='Auto Responses'!$J$27,$H9='Auto Responses'!$J$8),0,IF(OR($F9=$G9,$H9='Auto Responses'!$J$7),1,0)))))</f>
        <v>N/A</v>
      </c>
      <c r="M9" s="10" t="str">
        <f>VLOOKUP($A9,'Institution Evaluation'!$A$56:$J$346,10,0)&amp;""</f>
        <v/>
      </c>
      <c r="N9" s="10">
        <f t="shared" si="2"/>
        <v>0</v>
      </c>
      <c r="O9" s="126" t="str">
        <f t="shared" si="3"/>
        <v>N/A</v>
      </c>
      <c r="P9" s="126" t="str">
        <f t="shared" si="4"/>
        <v>N/A</v>
      </c>
      <c r="Q9" s="126">
        <f t="shared" si="5"/>
        <v>0</v>
      </c>
      <c r="R9" s="126">
        <f t="shared" si="9"/>
        <v>0</v>
      </c>
      <c r="S9" s="126">
        <f t="shared" si="6"/>
        <v>0</v>
      </c>
      <c r="T9" s="126">
        <f t="shared" si="7"/>
        <v>0</v>
      </c>
      <c r="U9" s="126">
        <f t="shared" si="10"/>
        <v>0</v>
      </c>
      <c r="V9" s="126">
        <f t="shared" si="8"/>
        <v>0</v>
      </c>
    </row>
    <row r="10" spans="1:22" ht="57" x14ac:dyDescent="0.2">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Evaluation'!$A$56:$J$346,3,0)&amp;""</f>
        <v/>
      </c>
      <c r="G10" s="10" t="str">
        <f>VLOOKUP($A10,'Institution Evaluation'!$A$56:$J$346,6,0)&amp;""</f>
        <v/>
      </c>
      <c r="H10" s="10" t="str">
        <f>VLOOKUP($A10,'Institution Evaluation'!$A$56:$J$346,7,0)&amp;""</f>
        <v/>
      </c>
      <c r="I10" s="10" t="str">
        <f>VLOOKUP($A10,'Institution Evaluation'!$A$56:$J$346,8,0)&amp;""</f>
        <v/>
      </c>
      <c r="J10" s="10" t="str">
        <f>VLOOKUP($A10,'Institution Evaluation'!$A$56:$J$346,9,0)&amp;""</f>
        <v/>
      </c>
      <c r="K10" s="10">
        <f t="shared" si="1"/>
        <v>10</v>
      </c>
      <c r="L10" s="126" t="str">
        <f>IF($E10="Not Scored", "N/A",IF(AND($D10='Auto Responses'!$J$27,$H10=""),"N/A",IF(AND($D10='Auto Responses'!$J$27,$H10='Auto Responses'!$J$7),1,IF(AND($D10='Auto Responses'!$J$27,$H10='Auto Responses'!$J$8),0,IF(OR($F10=$G10,$H10='Auto Responses'!$J$7),1,0)))))</f>
        <v>N/A</v>
      </c>
      <c r="M10" s="10" t="str">
        <f>VLOOKUP($A10,'Institution Evaluation'!$A$56:$J$346,10,0)&amp;""</f>
        <v/>
      </c>
      <c r="N10" s="10">
        <f t="shared" si="2"/>
        <v>0</v>
      </c>
      <c r="O10" s="126" t="str">
        <f t="shared" si="3"/>
        <v>N/A</v>
      </c>
      <c r="P10" s="126" t="str">
        <f t="shared" si="4"/>
        <v>N/A</v>
      </c>
      <c r="Q10" s="126">
        <f t="shared" si="5"/>
        <v>0</v>
      </c>
      <c r="R10" s="126">
        <f t="shared" si="9"/>
        <v>0</v>
      </c>
      <c r="S10" s="126">
        <f t="shared" si="6"/>
        <v>0</v>
      </c>
      <c r="T10" s="126">
        <f t="shared" si="7"/>
        <v>0</v>
      </c>
      <c r="U10" s="126">
        <f t="shared" si="10"/>
        <v>0</v>
      </c>
      <c r="V10" s="126">
        <f t="shared" si="8"/>
        <v>0</v>
      </c>
    </row>
    <row r="11" spans="1:22" ht="57" x14ac:dyDescent="0.2">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Evaluation'!$A$56:$J$346,3,0)&amp;""</f>
        <v/>
      </c>
      <c r="G11" s="10" t="str">
        <f>VLOOKUP($A11,'Institution Evaluation'!$A$56:$J$346,6,0)&amp;""</f>
        <v/>
      </c>
      <c r="H11" s="10" t="str">
        <f>VLOOKUP($A11,'Institution Evaluation'!$A$56:$J$346,7,0)&amp;""</f>
        <v/>
      </c>
      <c r="I11" s="10" t="str">
        <f>VLOOKUP($A11,'Institution Evaluation'!$A$56:$J$346,8,0)&amp;""</f>
        <v/>
      </c>
      <c r="J11" s="10" t="str">
        <f>VLOOKUP($A11,'Institution Evaluation'!$A$56:$J$346,9,0)&amp;""</f>
        <v/>
      </c>
      <c r="K11" s="10">
        <f t="shared" si="1"/>
        <v>10</v>
      </c>
      <c r="L11" s="126" t="str">
        <f>IF($E11="Not Scored", "N/A",IF(AND($D11='Auto Responses'!$J$27,$H11=""),"N/A",IF(AND($D11='Auto Responses'!$J$27,$H11='Auto Responses'!$J$7),1,IF(AND($D11='Auto Responses'!$J$27,$H11='Auto Responses'!$J$8),0,IF(OR($F11=$G11,$H11='Auto Responses'!$J$7),1,0)))))</f>
        <v>N/A</v>
      </c>
      <c r="M11" s="10" t="str">
        <f>VLOOKUP($A11,'Institution Evaluation'!$A$56:$J$346,10,0)&amp;""</f>
        <v/>
      </c>
      <c r="N11" s="10">
        <f t="shared" si="2"/>
        <v>0</v>
      </c>
      <c r="O11" s="126" t="str">
        <f t="shared" si="3"/>
        <v>N/A</v>
      </c>
      <c r="P11" s="126" t="str">
        <f t="shared" si="4"/>
        <v>N/A</v>
      </c>
      <c r="Q11" s="126">
        <f t="shared" si="5"/>
        <v>0</v>
      </c>
      <c r="R11" s="126">
        <f t="shared" si="9"/>
        <v>0</v>
      </c>
      <c r="S11" s="126">
        <f t="shared" si="6"/>
        <v>0</v>
      </c>
      <c r="T11" s="126">
        <f t="shared" si="7"/>
        <v>0</v>
      </c>
      <c r="U11" s="126">
        <f t="shared" si="10"/>
        <v>0</v>
      </c>
      <c r="V11" s="126">
        <f t="shared" si="8"/>
        <v>0</v>
      </c>
    </row>
    <row r="12" spans="1:22" ht="57" x14ac:dyDescent="0.2">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Evaluation'!$A$56:$J$346,3,0)&amp;""</f>
        <v/>
      </c>
      <c r="G12" s="10" t="str">
        <f>VLOOKUP($A12,'Institution Evaluation'!$A$56:$J$346,6,0)&amp;""</f>
        <v>Yes</v>
      </c>
      <c r="H12" s="10" t="str">
        <f>VLOOKUP($A12,'Institution Evaluation'!$A$56:$J$346,7,0)&amp;""</f>
        <v/>
      </c>
      <c r="I12" s="10" t="str">
        <f>VLOOKUP($A12,'Institution Evaluation'!$A$56:$J$346,8,0)&amp;""</f>
        <v>Critical Importance</v>
      </c>
      <c r="J12" s="10" t="str">
        <f>VLOOKUP($A12,'Institution Evaluation'!$A$56:$J$346,9,0)&amp;""</f>
        <v/>
      </c>
      <c r="K12" s="10">
        <f t="shared" si="1"/>
        <v>20</v>
      </c>
      <c r="L12" s="126">
        <f>IF($E12="Not Scored", "N/A",IF(AND($D12='Auto Responses'!$J$27,$H12=""),"N/A",IF(AND($D12='Auto Responses'!$J$27,$H12='Auto Responses'!$J$7),1,IF(AND($D12='Auto Responses'!$J$27,$H12='Auto Responses'!$J$8),0,IF(OR($F12=$G12,$H12='Auto Responses'!$J$7),1,0)))))</f>
        <v>0</v>
      </c>
      <c r="M12" s="10" t="str">
        <f>VLOOKUP($A12,'Institution Evaluation'!$A$56:$J$346,10,0)&amp;""</f>
        <v>FALSE</v>
      </c>
      <c r="N12" s="10">
        <f t="shared" si="2"/>
        <v>1</v>
      </c>
      <c r="O12" s="126">
        <f t="shared" si="3"/>
        <v>20</v>
      </c>
      <c r="P12" s="126">
        <f t="shared" si="4"/>
        <v>0</v>
      </c>
      <c r="Q12" s="126">
        <f t="shared" si="5"/>
        <v>0</v>
      </c>
      <c r="R12" s="126">
        <f t="shared" si="9"/>
        <v>0</v>
      </c>
      <c r="S12" s="126">
        <f t="shared" si="6"/>
        <v>0</v>
      </c>
      <c r="T12" s="126">
        <f t="shared" si="7"/>
        <v>1</v>
      </c>
      <c r="U12" s="126">
        <f t="shared" si="10"/>
        <v>1</v>
      </c>
      <c r="V12" s="126">
        <f t="shared" si="8"/>
        <v>1</v>
      </c>
    </row>
    <row r="13" spans="1:22" ht="57" x14ac:dyDescent="0.2">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Neutral until evaluated</v>
      </c>
      <c r="E13" s="10" t="str">
        <f>VLOOKUP($A13,Questions!$A$3:$L$333,12,0)&amp;""</f>
        <v>Start Here</v>
      </c>
      <c r="F13" s="10" t="str">
        <f>VLOOKUP($A13,'Institution Evaluation'!$A$56:$J$346,3,0)&amp;""</f>
        <v/>
      </c>
      <c r="G13" s="10" t="str">
        <f>VLOOKUP($A13,'Institution Evaluation'!$A$56:$J$346,6,0)&amp;""</f>
        <v>Yes</v>
      </c>
      <c r="H13" s="10" t="str">
        <f>VLOOKUP($A13,'Institution Evaluation'!$A$56:$J$346,7,0)&amp;""</f>
        <v/>
      </c>
      <c r="I13" s="10" t="str">
        <f>VLOOKUP($A13,'Institution Evaluation'!$A$56:$J$346,8,0)&amp;""</f>
        <v>Minor Importance</v>
      </c>
      <c r="J13" s="10" t="str">
        <f>VLOOKUP($A13,'Institution Evaluation'!$A$56:$J$346,9,0)&amp;""</f>
        <v/>
      </c>
      <c r="K13" s="10">
        <f t="shared" si="1"/>
        <v>5</v>
      </c>
      <c r="L13" s="126" t="str">
        <f>IF($E13="Not Scored", "N/A",IF(AND($D13='Auto Responses'!$J$27,$H13=""),"N/A",IF(AND($D13='Auto Responses'!$J$27,$H13='Auto Responses'!$J$7),1,IF(AND($D13='Auto Responses'!$J$27,$H13='Auto Responses'!$J$8),0,IF(OR($F13=$G13,$H13='Auto Responses'!$J$7),1,0)))))</f>
        <v>N/A</v>
      </c>
      <c r="M13" s="10" t="str">
        <f>VLOOKUP($A13,'Institution Evaluation'!$A$56:$J$346,10,0)&amp;""</f>
        <v>FALSE</v>
      </c>
      <c r="N13" s="10">
        <f t="shared" si="2"/>
        <v>0</v>
      </c>
      <c r="O13" s="126">
        <f t="shared" si="3"/>
        <v>5</v>
      </c>
      <c r="P13" s="126" t="str">
        <f t="shared" si="4"/>
        <v>N/A</v>
      </c>
      <c r="Q13" s="126">
        <f t="shared" si="5"/>
        <v>0</v>
      </c>
      <c r="R13" s="126">
        <f t="shared" si="9"/>
        <v>0</v>
      </c>
      <c r="S13" s="126">
        <f t="shared" si="6"/>
        <v>0</v>
      </c>
      <c r="T13" s="126">
        <f t="shared" si="7"/>
        <v>0</v>
      </c>
      <c r="U13" s="126">
        <f t="shared" si="10"/>
        <v>1</v>
      </c>
      <c r="V13" s="126">
        <f t="shared" si="8"/>
        <v>0</v>
      </c>
    </row>
    <row r="14" spans="1:22" ht="57" x14ac:dyDescent="0.2">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Evaluation'!$A$56:$J$346,3,0)&amp;""</f>
        <v/>
      </c>
      <c r="G14" s="10" t="str">
        <f>VLOOKUP($A14,'Institution Evaluation'!$A$56:$J$346,6,0)&amp;""</f>
        <v>Yes</v>
      </c>
      <c r="H14" s="10" t="str">
        <f>VLOOKUP($A14,'Institution Evaluation'!$A$56:$J$346,7,0)&amp;""</f>
        <v/>
      </c>
      <c r="I14" s="10" t="str">
        <f>VLOOKUP($A14,'Institution Evaluation'!$A$56:$J$346,8,0)&amp;""</f>
        <v>Minor Importance</v>
      </c>
      <c r="J14" s="10" t="str">
        <f>VLOOKUP($A14,'Institution Evaluation'!$A$56:$J$346,9,0)&amp;""</f>
        <v/>
      </c>
      <c r="K14" s="10">
        <f t="shared" si="1"/>
        <v>5</v>
      </c>
      <c r="L14" s="126">
        <f>IF($E14="Not Scored", "N/A",IF(AND($D14='Auto Responses'!$J$27,$H14=""),"N/A",IF(AND($D14='Auto Responses'!$J$27,$H14='Auto Responses'!$J$7),1,IF(AND($D14='Auto Responses'!$J$27,$H14='Auto Responses'!$J$8),0,IF(OR($F14=$G14,$H14='Auto Responses'!$J$7),1,0)))))</f>
        <v>0</v>
      </c>
      <c r="M14" s="10" t="str">
        <f>VLOOKUP($A14,'Institution Evaluation'!$A$56:$J$346,10,0)&amp;""</f>
        <v>FALSE</v>
      </c>
      <c r="N14" s="10">
        <f t="shared" si="2"/>
        <v>0</v>
      </c>
      <c r="O14" s="126">
        <f t="shared" si="3"/>
        <v>5</v>
      </c>
      <c r="P14" s="126">
        <f t="shared" si="4"/>
        <v>0</v>
      </c>
      <c r="Q14" s="126">
        <f t="shared" si="5"/>
        <v>0</v>
      </c>
      <c r="R14" s="126">
        <f t="shared" si="9"/>
        <v>0</v>
      </c>
      <c r="S14" s="126">
        <f t="shared" si="6"/>
        <v>0</v>
      </c>
      <c r="T14" s="126">
        <f t="shared" si="7"/>
        <v>0</v>
      </c>
      <c r="U14" s="126">
        <f t="shared" si="10"/>
        <v>1</v>
      </c>
      <c r="V14" s="126">
        <f t="shared" si="8"/>
        <v>0</v>
      </c>
    </row>
    <row r="15" spans="1:22" ht="57" x14ac:dyDescent="0.2">
      <c r="A15" s="10" t="str">
        <f>Questions!$A15</f>
        <v>COMP-04</v>
      </c>
      <c r="B15" s="10" t="str">
        <f t="shared" si="0"/>
        <v>COMP</v>
      </c>
      <c r="C15" s="10" t="str">
        <f>VLOOKUP($A15,Questions!$A$3:$L$333,2,0)&amp;""</f>
        <v>Do you have a dedicated information security staff or office?</v>
      </c>
      <c r="D15" s="10" t="str">
        <f>VLOOKUP($A15,Questions!$A$3:$L$333,11,0)&amp;""</f>
        <v>Neutral until evaluated</v>
      </c>
      <c r="E15" s="10" t="str">
        <f>VLOOKUP($A15,Questions!$A$3:$L$333,12,0)&amp;""</f>
        <v>Start Here</v>
      </c>
      <c r="F15" s="10" t="str">
        <f>VLOOKUP($A15,'Institution Evaluation'!$A$56:$J$346,3,0)&amp;""</f>
        <v/>
      </c>
      <c r="G15" s="10" t="str">
        <f>VLOOKUP($A15,'Institution Evaluation'!$A$56:$J$346,6,0)&amp;""</f>
        <v>Yes</v>
      </c>
      <c r="H15" s="10" t="str">
        <f>VLOOKUP($A15,'Institution Evaluation'!$A$56:$J$346,7,0)&amp;""</f>
        <v/>
      </c>
      <c r="I15" s="10" t="str">
        <f>VLOOKUP($A15,'Institution Evaluation'!$A$56:$J$346,8,0)&amp;""</f>
        <v>Minor Importance</v>
      </c>
      <c r="J15" s="10" t="str">
        <f>VLOOKUP($A15,'Institution Evaluation'!$A$56:$J$346,9,0)&amp;""</f>
        <v/>
      </c>
      <c r="K15" s="10">
        <f t="shared" si="1"/>
        <v>5</v>
      </c>
      <c r="L15" s="126" t="str">
        <f>IF($E15="Not Scored", "N/A",IF(AND($D15='Auto Responses'!$J$27,$H15=""),"N/A",IF(AND($D15='Auto Responses'!$J$27,$H15='Auto Responses'!$J$7),1,IF(AND($D15='Auto Responses'!$J$27,$H15='Auto Responses'!$J$8),0,IF(OR($F15=$G15,$H15='Auto Responses'!$J$7),1,0)))))</f>
        <v>N/A</v>
      </c>
      <c r="M15" s="10" t="str">
        <f>VLOOKUP($A15,'Institution Evaluation'!$A$56:$J$346,10,0)&amp;""</f>
        <v>FALSE</v>
      </c>
      <c r="N15" s="10">
        <f t="shared" si="2"/>
        <v>0</v>
      </c>
      <c r="O15" s="126">
        <f t="shared" si="3"/>
        <v>5</v>
      </c>
      <c r="P15" s="126" t="str">
        <f t="shared" si="4"/>
        <v>N/A</v>
      </c>
      <c r="Q15" s="126">
        <f t="shared" si="5"/>
        <v>0</v>
      </c>
      <c r="R15" s="126">
        <f t="shared" si="9"/>
        <v>0</v>
      </c>
      <c r="S15" s="126">
        <f t="shared" si="6"/>
        <v>0</v>
      </c>
      <c r="T15" s="126">
        <f t="shared" si="7"/>
        <v>0</v>
      </c>
      <c r="U15" s="126">
        <f t="shared" si="10"/>
        <v>1</v>
      </c>
      <c r="V15" s="126">
        <f t="shared" si="8"/>
        <v>0</v>
      </c>
    </row>
    <row r="16" spans="1:22" ht="57" x14ac:dyDescent="0.2">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Neutral until evaluated</v>
      </c>
      <c r="E16" s="10" t="str">
        <f>VLOOKUP($A16,Questions!$A$3:$L$333,12,0)&amp;""</f>
        <v>Start Here</v>
      </c>
      <c r="F16" s="10" t="str">
        <f>VLOOKUP($A16,'Institution Evaluation'!$A$56:$J$346,3,0)&amp;""</f>
        <v/>
      </c>
      <c r="G16" s="10" t="str">
        <f>VLOOKUP($A16,'Institution Evaluation'!$A$56:$J$346,6,0)&amp;""</f>
        <v/>
      </c>
      <c r="H16" s="10" t="str">
        <f>VLOOKUP($A16,'Institution Evaluation'!$A$56:$J$346,7,0)&amp;""</f>
        <v/>
      </c>
      <c r="I16" s="10" t="str">
        <f>VLOOKUP($A16,'Institution Evaluation'!$A$56:$J$346,8,0)&amp;""</f>
        <v>Minor Importance</v>
      </c>
      <c r="J16" s="10" t="str">
        <f>VLOOKUP($A16,'Institution Evaluation'!$A$56:$J$346,9,0)&amp;""</f>
        <v/>
      </c>
      <c r="K16" s="10">
        <f t="shared" si="1"/>
        <v>5</v>
      </c>
      <c r="L16" s="126" t="str">
        <f>IF($E16="Not Scored", "N/A",IF(AND($D16='Auto Responses'!$J$27,$H16=""),"N/A",IF(AND($D16='Auto Responses'!$J$27,$H16='Auto Responses'!$J$7),1,IF(AND($D16='Auto Responses'!$J$27,$H16='Auto Responses'!$J$8),0,IF(OR($F16=$G16,$H16='Auto Responses'!$J$7),1,0)))))</f>
        <v>N/A</v>
      </c>
      <c r="M16" s="10" t="str">
        <f>VLOOKUP($A16,'Institution Evaluation'!$A$56:$J$346,10,0)&amp;""</f>
        <v>FALSE</v>
      </c>
      <c r="N16" s="10">
        <f t="shared" si="2"/>
        <v>0</v>
      </c>
      <c r="O16" s="126">
        <f t="shared" si="3"/>
        <v>5</v>
      </c>
      <c r="P16" s="126" t="str">
        <f t="shared" si="4"/>
        <v>N/A</v>
      </c>
      <c r="Q16" s="126">
        <f t="shared" si="5"/>
        <v>0</v>
      </c>
      <c r="R16" s="126">
        <f t="shared" si="9"/>
        <v>0</v>
      </c>
      <c r="S16" s="126">
        <f t="shared" si="6"/>
        <v>0</v>
      </c>
      <c r="T16" s="126">
        <f t="shared" si="7"/>
        <v>0</v>
      </c>
      <c r="U16" s="126">
        <f t="shared" si="10"/>
        <v>1</v>
      </c>
      <c r="V16" s="126">
        <f t="shared" si="8"/>
        <v>0</v>
      </c>
    </row>
    <row r="17" spans="1:22" ht="57" x14ac:dyDescent="0.2">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Evaluation'!$A$56:$J$346,3,0)&amp;""</f>
        <v/>
      </c>
      <c r="G17" s="10" t="str">
        <f>VLOOKUP($A17,'Institution Evaluation'!$A$56:$J$346,6,0)&amp;""</f>
        <v/>
      </c>
      <c r="H17" s="10" t="str">
        <f>VLOOKUP($A17,'Institution Evaluation'!$A$56:$J$346,7,0)&amp;""</f>
        <v/>
      </c>
      <c r="I17" s="10" t="str">
        <f>VLOOKUP($A17,'Institution Evaluation'!$A$56:$J$346,8,0)&amp;""</f>
        <v/>
      </c>
      <c r="J17" s="10" t="str">
        <f>VLOOKUP($A17,'Institution Evaluation'!$A$56:$J$346,9,0)&amp;""</f>
        <v/>
      </c>
      <c r="K17" s="10">
        <f t="shared" si="1"/>
        <v>10</v>
      </c>
      <c r="L17" s="126" t="str">
        <f>IF($E17="Not Scored", "N/A",IF(AND($D17='Auto Responses'!$J$27,$H17=""),"N/A",IF(AND($D17='Auto Responses'!$J$27,$H17='Auto Responses'!$J$7),1,IF(AND($D17='Auto Responses'!$J$27,$H17='Auto Responses'!$J$8),0,IF(OR($F17=$G17,$H17='Auto Responses'!$J$7),1,0)))))</f>
        <v>N/A</v>
      </c>
      <c r="M17" s="10" t="str">
        <f>VLOOKUP($A17,'Institution Evaluation'!$A$56:$J$346,10,0)&amp;""</f>
        <v>FALSE</v>
      </c>
      <c r="N17" s="10">
        <f t="shared" si="2"/>
        <v>0</v>
      </c>
      <c r="O17" s="126" t="str">
        <f t="shared" si="3"/>
        <v>N/A</v>
      </c>
      <c r="P17" s="126" t="str">
        <f t="shared" si="4"/>
        <v>N/A</v>
      </c>
      <c r="Q17" s="126">
        <f t="shared" si="5"/>
        <v>0</v>
      </c>
      <c r="R17" s="126">
        <f t="shared" si="9"/>
        <v>0</v>
      </c>
      <c r="S17" s="126">
        <f t="shared" si="6"/>
        <v>0</v>
      </c>
      <c r="T17" s="126">
        <f t="shared" si="7"/>
        <v>0</v>
      </c>
      <c r="U17" s="126">
        <f t="shared" si="10"/>
        <v>1</v>
      </c>
      <c r="V17" s="126">
        <f t="shared" si="8"/>
        <v>0</v>
      </c>
    </row>
    <row r="18" spans="1:22" ht="57" x14ac:dyDescent="0.2">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Evaluation'!$A$56:$J$346,3,0)&amp;""</f>
        <v/>
      </c>
      <c r="G18" s="10" t="str">
        <f>VLOOKUP($A18,'Institution Evaluation'!$A$56:$J$346,6,0)&amp;""</f>
        <v/>
      </c>
      <c r="H18" s="10" t="str">
        <f>VLOOKUP($A18,'Institution Evaluation'!$A$56:$J$346,7,0)&amp;""</f>
        <v/>
      </c>
      <c r="I18" s="10" t="str">
        <f>VLOOKUP($A18,'Institution Evaluation'!$A$56:$J$346,8,0)&amp;""</f>
        <v/>
      </c>
      <c r="J18" s="10" t="str">
        <f>VLOOKUP($A18,'Institution Evaluation'!$A$56:$J$346,9,0)&amp;""</f>
        <v/>
      </c>
      <c r="K18" s="10">
        <f t="shared" si="1"/>
        <v>10</v>
      </c>
      <c r="L18" s="126" t="str">
        <f>IF($E18="Not Scored", "N/A",IF(AND($D18='Auto Responses'!$J$27,$H18=""),"N/A",IF(AND($D18='Auto Responses'!$J$27,$H18='Auto Responses'!$J$7),1,IF(AND($D18='Auto Responses'!$J$27,$H18='Auto Responses'!$J$8),0,IF(OR($F18=$G18,$H18='Auto Responses'!$J$7),1,0)))))</f>
        <v>N/A</v>
      </c>
      <c r="M18" s="10" t="str">
        <f>VLOOKUP($A18,'Institution Evaluation'!$A$56:$J$346,10,0)&amp;""</f>
        <v>FALSE</v>
      </c>
      <c r="N18" s="10">
        <f t="shared" si="2"/>
        <v>0</v>
      </c>
      <c r="O18" s="126" t="str">
        <f t="shared" si="3"/>
        <v>N/A</v>
      </c>
      <c r="P18" s="126" t="str">
        <f t="shared" si="4"/>
        <v>N/A</v>
      </c>
      <c r="Q18" s="126">
        <f t="shared" si="5"/>
        <v>0</v>
      </c>
      <c r="R18" s="126">
        <f t="shared" si="9"/>
        <v>0</v>
      </c>
      <c r="S18" s="126">
        <f t="shared" si="6"/>
        <v>0</v>
      </c>
      <c r="T18" s="126">
        <f t="shared" si="7"/>
        <v>0</v>
      </c>
      <c r="U18" s="126">
        <f t="shared" si="10"/>
        <v>1</v>
      </c>
      <c r="V18" s="126">
        <f t="shared" si="8"/>
        <v>0</v>
      </c>
    </row>
    <row r="19" spans="1:22" ht="57" x14ac:dyDescent="0.2">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Evaluation'!$A$56:$J$346,3,0)&amp;""</f>
        <v/>
      </c>
      <c r="G19" s="10" t="str">
        <f>VLOOKUP($A19,'Institution Evaluation'!$A$56:$J$346,6,0)&amp;""</f>
        <v/>
      </c>
      <c r="H19" s="10" t="str">
        <f>VLOOKUP($A19,'Institution Evaluation'!$A$56:$J$346,7,0)&amp;""</f>
        <v/>
      </c>
      <c r="I19" s="10" t="str">
        <f>VLOOKUP($A19,'Institution Evaluation'!$A$56:$J$346,8,0)&amp;""</f>
        <v/>
      </c>
      <c r="J19" s="10" t="str">
        <f>VLOOKUP($A19,'Institution Evaluation'!$A$56:$J$346,9,0)&amp;""</f>
        <v/>
      </c>
      <c r="K19" s="10">
        <f t="shared" si="1"/>
        <v>10</v>
      </c>
      <c r="L19" s="126" t="str">
        <f>IF($E19="Not Scored", "N/A",IF(AND($D19='Auto Responses'!$J$27,$H19=""),"N/A",IF(AND($D19='Auto Responses'!$J$27,$H19='Auto Responses'!$J$7),1,IF(AND($D19='Auto Responses'!$J$27,$H19='Auto Responses'!$J$8),0,IF(OR($F19=$G19,$H19='Auto Responses'!$J$7),1,0)))))</f>
        <v>N/A</v>
      </c>
      <c r="M19" s="10" t="str">
        <f>VLOOKUP($A19,'Institution Evaluation'!$A$56:$J$346,10,0)&amp;""</f>
        <v>FALSE</v>
      </c>
      <c r="N19" s="10">
        <f t="shared" si="2"/>
        <v>0</v>
      </c>
      <c r="O19" s="126" t="str">
        <f t="shared" si="3"/>
        <v>N/A</v>
      </c>
      <c r="P19" s="126" t="str">
        <f t="shared" si="4"/>
        <v>N/A</v>
      </c>
      <c r="Q19" s="126">
        <f t="shared" si="5"/>
        <v>0</v>
      </c>
      <c r="R19" s="126">
        <f t="shared" si="9"/>
        <v>0</v>
      </c>
      <c r="S19" s="126">
        <f t="shared" si="6"/>
        <v>0</v>
      </c>
      <c r="T19" s="126">
        <f t="shared" si="7"/>
        <v>0</v>
      </c>
      <c r="U19" s="126">
        <f t="shared" si="10"/>
        <v>1</v>
      </c>
      <c r="V19" s="126">
        <f t="shared" si="8"/>
        <v>0</v>
      </c>
    </row>
    <row r="20" spans="1:22" ht="57" x14ac:dyDescent="0.2">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Evaluation'!$A$56:$J$346,3,0)&amp;""</f>
        <v/>
      </c>
      <c r="G20" s="10" t="str">
        <f>VLOOKUP($A20,'Institution Evaluation'!$A$56:$J$346,6,0)&amp;""</f>
        <v/>
      </c>
      <c r="H20" s="10" t="str">
        <f>VLOOKUP($A20,'Institution Evaluation'!$A$56:$J$346,7,0)&amp;""</f>
        <v/>
      </c>
      <c r="I20" s="10" t="str">
        <f>VLOOKUP($A20,'Institution Evaluation'!$A$56:$J$346,8,0)&amp;""</f>
        <v/>
      </c>
      <c r="J20" s="10" t="str">
        <f>VLOOKUP($A20,'Institution Evaluation'!$A$56:$J$346,9,0)&amp;""</f>
        <v/>
      </c>
      <c r="K20" s="10">
        <f t="shared" si="1"/>
        <v>10</v>
      </c>
      <c r="L20" s="126" t="str">
        <f>IF($E20="Not Scored", "N/A",IF(AND($D20='Auto Responses'!$J$27,$H20=""),"N/A",IF(AND($D20='Auto Responses'!$J$27,$H20='Auto Responses'!$J$7),1,IF(AND($D20='Auto Responses'!$J$27,$H20='Auto Responses'!$J$8),0,IF(OR($F20=$G20,$H20='Auto Responses'!$J$7),1,0)))))</f>
        <v>N/A</v>
      </c>
      <c r="M20" s="10" t="str">
        <f>VLOOKUP($A20,'Institution Evaluation'!$A$56:$J$346,10,0)&amp;""</f>
        <v>FALSE</v>
      </c>
      <c r="N20" s="10">
        <f t="shared" si="2"/>
        <v>0</v>
      </c>
      <c r="O20" s="126" t="str">
        <f t="shared" si="3"/>
        <v>N/A</v>
      </c>
      <c r="P20" s="126" t="str">
        <f t="shared" si="4"/>
        <v>N/A</v>
      </c>
      <c r="Q20" s="126">
        <f t="shared" si="5"/>
        <v>0</v>
      </c>
      <c r="R20" s="126">
        <f t="shared" si="9"/>
        <v>0</v>
      </c>
      <c r="S20" s="126">
        <f t="shared" si="6"/>
        <v>0</v>
      </c>
      <c r="T20" s="126">
        <f t="shared" si="7"/>
        <v>0</v>
      </c>
      <c r="U20" s="126">
        <f t="shared" si="10"/>
        <v>1</v>
      </c>
      <c r="V20" s="126">
        <f t="shared" si="8"/>
        <v>0</v>
      </c>
    </row>
    <row r="21" spans="1:22" ht="57" x14ac:dyDescent="0.2">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Evaluation'!$A$56:$J$346,3,0)&amp;""</f>
        <v/>
      </c>
      <c r="G21" s="10" t="str">
        <f>VLOOKUP($A21,'Institution Evaluation'!$A$56:$J$346,6,0)&amp;""</f>
        <v/>
      </c>
      <c r="H21" s="10" t="str">
        <f>VLOOKUP($A21,'Institution Evaluation'!$A$56:$J$346,7,0)&amp;""</f>
        <v/>
      </c>
      <c r="I21" s="10" t="str">
        <f>VLOOKUP($A21,'Institution Evaluation'!$A$56:$J$346,8,0)&amp;""</f>
        <v/>
      </c>
      <c r="J21" s="10" t="str">
        <f>VLOOKUP($A21,'Institution Evaluation'!$A$56:$J$346,9,0)&amp;""</f>
        <v/>
      </c>
      <c r="K21" s="10">
        <f t="shared" si="1"/>
        <v>10</v>
      </c>
      <c r="L21" s="126" t="str">
        <f>IF($E21="Not Scored", "N/A",IF(AND($D21='Auto Responses'!$J$27,$H21=""),"N/A",IF(AND($D21='Auto Responses'!$J$27,$H21='Auto Responses'!$J$7),1,IF(AND($D21='Auto Responses'!$J$27,$H21='Auto Responses'!$J$8),0,IF(OR($F21=$G21,$H21='Auto Responses'!$J$7),1,0)))))</f>
        <v>N/A</v>
      </c>
      <c r="M21" s="10" t="str">
        <f>VLOOKUP($A21,'Institution Evaluation'!$A$56:$J$346,10,0)&amp;""</f>
        <v>FALSE</v>
      </c>
      <c r="N21" s="10">
        <f t="shared" si="2"/>
        <v>0</v>
      </c>
      <c r="O21" s="126" t="str">
        <f t="shared" si="3"/>
        <v>N/A</v>
      </c>
      <c r="P21" s="126" t="str">
        <f t="shared" si="4"/>
        <v>N/A</v>
      </c>
      <c r="Q21" s="126">
        <f t="shared" si="5"/>
        <v>0</v>
      </c>
      <c r="R21" s="126">
        <f t="shared" si="9"/>
        <v>0</v>
      </c>
      <c r="S21" s="126">
        <f t="shared" si="6"/>
        <v>0</v>
      </c>
      <c r="T21" s="126">
        <f t="shared" si="7"/>
        <v>0</v>
      </c>
      <c r="U21" s="126">
        <f t="shared" si="10"/>
        <v>1</v>
      </c>
      <c r="V21" s="126">
        <f t="shared" si="8"/>
        <v>0</v>
      </c>
    </row>
    <row r="22" spans="1:22" ht="57" x14ac:dyDescent="0.2">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Evaluation'!$A$56:$J$346,3,0)&amp;""</f>
        <v/>
      </c>
      <c r="G22" s="10" t="str">
        <f>VLOOKUP($A22,'Institution Evaluation'!$A$56:$J$346,6,0)&amp;""</f>
        <v/>
      </c>
      <c r="H22" s="10" t="str">
        <f>VLOOKUP($A22,'Institution Evaluation'!$A$56:$J$346,7,0)&amp;""</f>
        <v/>
      </c>
      <c r="I22" s="10" t="str">
        <f>VLOOKUP($A22,'Institution Evaluation'!$A$56:$J$346,8,0)&amp;""</f>
        <v/>
      </c>
      <c r="J22" s="10" t="str">
        <f>VLOOKUP($A22,'Institution Evaluation'!$A$56:$J$346,9,0)&amp;""</f>
        <v/>
      </c>
      <c r="K22" s="10">
        <f t="shared" si="1"/>
        <v>10</v>
      </c>
      <c r="L22" s="126" t="str">
        <f>IF($E22="Not Scored", "N/A",IF(AND($D22='Auto Responses'!$J$27,$H22=""),"N/A",IF(AND($D22='Auto Responses'!$J$27,$H22='Auto Responses'!$J$7),1,IF(AND($D22='Auto Responses'!$J$27,$H22='Auto Responses'!$J$8),0,IF(OR($F22=$G22,$H22='Auto Responses'!$J$7),1,0)))))</f>
        <v>N/A</v>
      </c>
      <c r="M22" s="10" t="str">
        <f>VLOOKUP($A22,'Institution Evaluation'!$A$56:$J$346,10,0)&amp;""</f>
        <v>FALSE</v>
      </c>
      <c r="N22" s="10">
        <f t="shared" si="2"/>
        <v>0</v>
      </c>
      <c r="O22" s="126" t="str">
        <f t="shared" si="3"/>
        <v>N/A</v>
      </c>
      <c r="P22" s="126" t="str">
        <f t="shared" si="4"/>
        <v>N/A</v>
      </c>
      <c r="Q22" s="126">
        <f t="shared" si="5"/>
        <v>0</v>
      </c>
      <c r="R22" s="126">
        <f t="shared" si="9"/>
        <v>0</v>
      </c>
      <c r="S22" s="126">
        <f t="shared" si="6"/>
        <v>0</v>
      </c>
      <c r="T22" s="126">
        <f t="shared" si="7"/>
        <v>0</v>
      </c>
      <c r="U22" s="126">
        <f t="shared" si="10"/>
        <v>1</v>
      </c>
      <c r="V22" s="126">
        <f t="shared" si="8"/>
        <v>0</v>
      </c>
    </row>
    <row r="23" spans="1:22" ht="71.25" x14ac:dyDescent="0.2">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Evaluation'!$A$56:$J$346,3,0)&amp;""</f>
        <v/>
      </c>
      <c r="G23" s="10" t="str">
        <f>VLOOKUP($A23,'Institution Evaluation'!$A$56:$J$346,6,0)&amp;""</f>
        <v/>
      </c>
      <c r="H23" s="10" t="str">
        <f>VLOOKUP($A23,'Institution Evaluation'!$A$56:$J$346,7,0)&amp;""</f>
        <v/>
      </c>
      <c r="I23" s="10" t="str">
        <f>VLOOKUP($A23,'Institution Evaluation'!$A$56:$J$346,8,0)&amp;""</f>
        <v/>
      </c>
      <c r="J23" s="10" t="str">
        <f>VLOOKUP($A23,'Institution Evaluation'!$A$56:$J$346,9,0)&amp;""</f>
        <v/>
      </c>
      <c r="K23" s="10">
        <f t="shared" si="1"/>
        <v>10</v>
      </c>
      <c r="L23" s="126" t="str">
        <f>IF($E23="Not Scored", "N/A",IF(AND($D23='Auto Responses'!$J$27,$H23=""),"N/A",IF(AND($D23='Auto Responses'!$J$27,$H23='Auto Responses'!$J$7),1,IF(AND($D23='Auto Responses'!$J$27,$H23='Auto Responses'!$J$8),0,IF(OR($F23=$G23,$H23='Auto Responses'!$J$7),1,0)))))</f>
        <v>N/A</v>
      </c>
      <c r="M23" s="10" t="str">
        <f>VLOOKUP($A23,'Institution Evaluation'!$A$56:$J$346,10,0)&amp;""</f>
        <v>FALSE</v>
      </c>
      <c r="N23" s="10">
        <f t="shared" si="2"/>
        <v>0</v>
      </c>
      <c r="O23" s="126" t="str">
        <f t="shared" si="3"/>
        <v>N/A</v>
      </c>
      <c r="P23" s="126" t="str">
        <f t="shared" si="4"/>
        <v>N/A</v>
      </c>
      <c r="Q23" s="126">
        <f t="shared" si="5"/>
        <v>0</v>
      </c>
      <c r="R23" s="126">
        <f t="shared" si="9"/>
        <v>0</v>
      </c>
      <c r="S23" s="126">
        <f t="shared" si="6"/>
        <v>0</v>
      </c>
      <c r="T23" s="126">
        <f t="shared" si="7"/>
        <v>0</v>
      </c>
      <c r="U23" s="126">
        <f t="shared" si="10"/>
        <v>1</v>
      </c>
      <c r="V23" s="126">
        <f t="shared" si="8"/>
        <v>0</v>
      </c>
    </row>
    <row r="24" spans="1:22" ht="57" x14ac:dyDescent="0.2">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Start Here</v>
      </c>
      <c r="F24" s="10" t="str">
        <f>VLOOKUP($A24,'Institution Evaluation'!$A$56:$J$346,3,0)&amp;""</f>
        <v/>
      </c>
      <c r="G24" s="10" t="str">
        <f>VLOOKUP($A24,'Institution Evaluation'!$A$56:$J$346,6,0)&amp;""</f>
        <v/>
      </c>
      <c r="H24" s="10" t="str">
        <f>VLOOKUP($A24,'Institution Evaluation'!$A$56:$J$346,7,0)&amp;""</f>
        <v/>
      </c>
      <c r="I24" s="10" t="str">
        <f>VLOOKUP($A24,'Institution Evaluation'!$A$56:$J$346,8,0)&amp;""</f>
        <v/>
      </c>
      <c r="J24" s="10" t="str">
        <f>VLOOKUP($A24,'Institution Evaluation'!$A$56:$J$346,9,0)&amp;""</f>
        <v/>
      </c>
      <c r="K24" s="10">
        <f t="shared" si="1"/>
        <v>10</v>
      </c>
      <c r="L24" s="126">
        <f>IF($E24="Not Scored", "N/A",IF(AND($D24='Auto Responses'!$J$27,$H24=""),"N/A",IF(AND($D24='Auto Responses'!$J$27,$H24='Auto Responses'!$J$7),1,IF(AND($D24='Auto Responses'!$J$27,$H24='Auto Responses'!$J$8),0,IF(OR($F24=$G24,$H24='Auto Responses'!$J$7),1,0)))))</f>
        <v>1</v>
      </c>
      <c r="M24" s="10" t="str">
        <f>VLOOKUP($A24,'Institution Evaluation'!$A$56:$J$346,10,0)&amp;""</f>
        <v>FALSE</v>
      </c>
      <c r="N24" s="10">
        <f t="shared" si="2"/>
        <v>0</v>
      </c>
      <c r="O24" s="126">
        <f t="shared" si="3"/>
        <v>10</v>
      </c>
      <c r="P24" s="126">
        <f t="shared" si="4"/>
        <v>10</v>
      </c>
      <c r="Q24" s="126">
        <f t="shared" si="5"/>
        <v>0</v>
      </c>
      <c r="R24" s="126">
        <f t="shared" si="9"/>
        <v>0</v>
      </c>
      <c r="S24" s="126">
        <f t="shared" si="6"/>
        <v>0</v>
      </c>
      <c r="T24" s="126">
        <f t="shared" si="7"/>
        <v>0</v>
      </c>
      <c r="U24" s="126">
        <f t="shared" si="10"/>
        <v>1</v>
      </c>
      <c r="V24" s="126">
        <f t="shared" si="8"/>
        <v>0</v>
      </c>
    </row>
    <row r="25" spans="1:22" ht="57" x14ac:dyDescent="0.2">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Evaluation'!$A$56:$J$346,3,0)&amp;""</f>
        <v/>
      </c>
      <c r="G25" s="10" t="str">
        <f>VLOOKUP($A25,'Institution Evaluation'!$A$56:$J$346,6,0)&amp;""</f>
        <v>Yes</v>
      </c>
      <c r="H25" s="10" t="str">
        <f>VLOOKUP($A25,'Institution Evaluation'!$A$56:$J$346,7,0)&amp;""</f>
        <v/>
      </c>
      <c r="I25" s="10" t="str">
        <f>VLOOKUP($A25,'Institution Evaluation'!$A$56:$J$346,8,0)&amp;""</f>
        <v>Critical Importance</v>
      </c>
      <c r="J25" s="10" t="str">
        <f>VLOOKUP($A25,'Institution Evaluation'!$A$56:$J$346,9,0)&amp;""</f>
        <v/>
      </c>
      <c r="K25" s="10">
        <f t="shared" si="1"/>
        <v>20</v>
      </c>
      <c r="L25" s="126">
        <f>IF($E25="Not Scored", "N/A",IF(AND($D25='Auto Responses'!$J$27,$H25=""),"N/A",IF(AND($D25='Auto Responses'!$J$27,$H25='Auto Responses'!$J$7),1,IF(AND($D25='Auto Responses'!$J$27,$H25='Auto Responses'!$J$8),0,IF(OR($F25=$G25,$H25='Auto Responses'!$J$7),1,0)))))</f>
        <v>0</v>
      </c>
      <c r="M25" s="10" t="str">
        <f>VLOOKUP($A25,'Institution Evaluation'!$A$56:$J$346,10,0)&amp;""</f>
        <v>FALSE</v>
      </c>
      <c r="N25" s="10">
        <f t="shared" si="2"/>
        <v>1</v>
      </c>
      <c r="O25" s="126">
        <f t="shared" si="3"/>
        <v>20</v>
      </c>
      <c r="P25" s="126">
        <f t="shared" si="4"/>
        <v>0</v>
      </c>
      <c r="Q25" s="126">
        <f t="shared" si="5"/>
        <v>0</v>
      </c>
      <c r="R25" s="126">
        <f t="shared" si="9"/>
        <v>0</v>
      </c>
      <c r="S25" s="126">
        <f t="shared" si="6"/>
        <v>0</v>
      </c>
      <c r="T25" s="126">
        <f t="shared" si="7"/>
        <v>1</v>
      </c>
      <c r="U25" s="126">
        <f t="shared" si="10"/>
        <v>2</v>
      </c>
      <c r="V25" s="126">
        <f t="shared" si="8"/>
        <v>2</v>
      </c>
    </row>
    <row r="26" spans="1:22" ht="57" x14ac:dyDescent="0.2">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Evaluation'!$A$56:$J$346,3,0)&amp;""</f>
        <v/>
      </c>
      <c r="G26" s="10" t="str">
        <f>VLOOKUP($A26,'Institution Evaluation'!$A$56:$J$346,6,0)&amp;""</f>
        <v>Yes</v>
      </c>
      <c r="H26" s="10" t="str">
        <f>VLOOKUP($A26,'Institution Evaluation'!$A$56:$J$346,7,0)&amp;""</f>
        <v/>
      </c>
      <c r="I26" s="10" t="str">
        <f>VLOOKUP($A26,'Institution Evaluation'!$A$56:$J$346,8,0)&amp;""</f>
        <v>Critical Importance</v>
      </c>
      <c r="J26" s="10" t="str">
        <f>VLOOKUP($A26,'Institution Evaluation'!$A$56:$J$346,9,0)&amp;""</f>
        <v/>
      </c>
      <c r="K26" s="10">
        <f t="shared" si="1"/>
        <v>20</v>
      </c>
      <c r="L26" s="126">
        <f>IF($E26="Not Scored", "N/A",IF(AND($D26='Auto Responses'!$J$27,$H26=""),"N/A",IF(AND($D26='Auto Responses'!$J$27,$H26='Auto Responses'!$J$7),1,IF(AND($D26='Auto Responses'!$J$27,$H26='Auto Responses'!$J$8),0,IF(OR($F26=$G26,$H26='Auto Responses'!$J$7),1,0)))))</f>
        <v>0</v>
      </c>
      <c r="M26" s="10" t="str">
        <f>VLOOKUP($A26,'Institution Evaluation'!$A$56:$J$346,10,0)&amp;""</f>
        <v>FALSE</v>
      </c>
      <c r="N26" s="10">
        <f t="shared" si="2"/>
        <v>1</v>
      </c>
      <c r="O26" s="126">
        <f t="shared" si="3"/>
        <v>20</v>
      </c>
      <c r="P26" s="126">
        <f t="shared" si="4"/>
        <v>0</v>
      </c>
      <c r="Q26" s="126">
        <f t="shared" si="5"/>
        <v>0</v>
      </c>
      <c r="R26" s="126">
        <f t="shared" si="9"/>
        <v>0</v>
      </c>
      <c r="S26" s="126">
        <f t="shared" si="6"/>
        <v>0</v>
      </c>
      <c r="T26" s="126">
        <f t="shared" si="7"/>
        <v>1</v>
      </c>
      <c r="U26" s="126">
        <f t="shared" si="10"/>
        <v>3</v>
      </c>
      <c r="V26" s="126">
        <f t="shared" si="8"/>
        <v>3</v>
      </c>
    </row>
    <row r="27" spans="1:22" ht="57" x14ac:dyDescent="0.2">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Evaluation'!$A$56:$J$346,3,0)&amp;""</f>
        <v/>
      </c>
      <c r="G27" s="10" t="str">
        <f>VLOOKUP($A27,'Institution Evaluation'!$A$56:$J$346,6,0)&amp;""</f>
        <v>Yes</v>
      </c>
      <c r="H27" s="10" t="str">
        <f>VLOOKUP($A27,'Institution Evaluation'!$A$56:$J$346,7,0)&amp;""</f>
        <v/>
      </c>
      <c r="I27" s="10" t="str">
        <f>VLOOKUP($A27,'Institution Evaluation'!$A$56:$J$346,8,0)&amp;""</f>
        <v>Standard Importance</v>
      </c>
      <c r="J27" s="10" t="str">
        <f>VLOOKUP($A27,'Institution Evaluation'!$A$56:$J$346,9,0)&amp;""</f>
        <v/>
      </c>
      <c r="K27" s="10">
        <f t="shared" si="1"/>
        <v>10</v>
      </c>
      <c r="L27" s="126">
        <f>IF($E27="Not Scored", "N/A",IF(AND($D27='Auto Responses'!$J$27,$H27=""),"N/A",IF(AND($D27='Auto Responses'!$J$27,$H27='Auto Responses'!$J$7),1,IF(AND($D27='Auto Responses'!$J$27,$H27='Auto Responses'!$J$8),0,IF(OR($F27=$G27,$H27='Auto Responses'!$J$7),1,0)))))</f>
        <v>0</v>
      </c>
      <c r="M27" s="10" t="str">
        <f>VLOOKUP($A27,'Institution Evaluation'!$A$56:$J$346,10,0)&amp;""</f>
        <v>FALSE</v>
      </c>
      <c r="N27" s="10">
        <f t="shared" si="2"/>
        <v>0</v>
      </c>
      <c r="O27" s="126">
        <f t="shared" si="3"/>
        <v>10</v>
      </c>
      <c r="P27" s="126">
        <f t="shared" si="4"/>
        <v>0</v>
      </c>
      <c r="Q27" s="126">
        <f t="shared" si="5"/>
        <v>0</v>
      </c>
      <c r="R27" s="126">
        <f t="shared" si="9"/>
        <v>0</v>
      </c>
      <c r="S27" s="126">
        <f t="shared" si="6"/>
        <v>0</v>
      </c>
      <c r="T27" s="126">
        <f t="shared" si="7"/>
        <v>0</v>
      </c>
      <c r="U27" s="126">
        <f t="shared" si="10"/>
        <v>3</v>
      </c>
      <c r="V27" s="126">
        <f t="shared" si="8"/>
        <v>0</v>
      </c>
    </row>
    <row r="28" spans="1:22" ht="57" x14ac:dyDescent="0.2">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Evaluation'!$A$56:$J$346,3,0)&amp;""</f>
        <v/>
      </c>
      <c r="G28" s="10" t="str">
        <f>VLOOKUP($A28,'Institution Evaluation'!$A$56:$J$346,6,0)&amp;""</f>
        <v>Yes</v>
      </c>
      <c r="H28" s="10" t="str">
        <f>VLOOKUP($A28,'Institution Evaluation'!$A$56:$J$346,7,0)&amp;""</f>
        <v/>
      </c>
      <c r="I28" s="10" t="str">
        <f>VLOOKUP($A28,'Institution Evaluation'!$A$56:$J$346,8,0)&amp;""</f>
        <v>Standard Importance</v>
      </c>
      <c r="J28" s="10" t="str">
        <f>VLOOKUP($A28,'Institution Evaluation'!$A$56:$J$346,9,0)&amp;""</f>
        <v/>
      </c>
      <c r="K28" s="10">
        <f t="shared" si="1"/>
        <v>10</v>
      </c>
      <c r="L28" s="126">
        <f>IF($E28="Not Scored", "N/A",IF(AND($D28='Auto Responses'!$J$27,$H28=""),"N/A",IF(AND($D28='Auto Responses'!$J$27,$H28='Auto Responses'!$J$7),1,IF(AND($D28='Auto Responses'!$J$27,$H28='Auto Responses'!$J$8),0,IF(OR($F28=$G28,$H28='Auto Responses'!$J$7),1,0)))))</f>
        <v>0</v>
      </c>
      <c r="M28" s="10" t="str">
        <f>VLOOKUP($A28,'Institution Evaluation'!$A$56:$J$346,10,0)&amp;""</f>
        <v>FALSE</v>
      </c>
      <c r="N28" s="10">
        <f t="shared" si="2"/>
        <v>0</v>
      </c>
      <c r="O28" s="126">
        <f t="shared" si="3"/>
        <v>10</v>
      </c>
      <c r="P28" s="126">
        <f t="shared" si="4"/>
        <v>0</v>
      </c>
      <c r="Q28" s="126">
        <f t="shared" si="5"/>
        <v>0</v>
      </c>
      <c r="R28" s="126">
        <f t="shared" si="9"/>
        <v>0</v>
      </c>
      <c r="S28" s="126">
        <f t="shared" si="6"/>
        <v>0</v>
      </c>
      <c r="T28" s="126">
        <f t="shared" si="7"/>
        <v>0</v>
      </c>
      <c r="U28" s="126">
        <f t="shared" si="10"/>
        <v>3</v>
      </c>
      <c r="V28" s="126">
        <f t="shared" si="8"/>
        <v>0</v>
      </c>
    </row>
    <row r="29" spans="1:22" ht="57" x14ac:dyDescent="0.2">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Evaluation'!$A$56:$J$346,3,0)&amp;""</f>
        <v/>
      </c>
      <c r="G29" s="10" t="str">
        <f>VLOOKUP($A29,'Institution Evaluation'!$A$56:$J$346,6,0)&amp;""</f>
        <v>Yes</v>
      </c>
      <c r="H29" s="10" t="str">
        <f>VLOOKUP($A29,'Institution Evaluation'!$A$56:$J$346,7,0)&amp;""</f>
        <v/>
      </c>
      <c r="I29" s="10" t="str">
        <f>VLOOKUP($A29,'Institution Evaluation'!$A$56:$J$346,8,0)&amp;""</f>
        <v>Standard Importance</v>
      </c>
      <c r="J29" s="10" t="str">
        <f>VLOOKUP($A29,'Institution Evaluation'!$A$56:$J$346,9,0)&amp;""</f>
        <v/>
      </c>
      <c r="K29" s="10">
        <f t="shared" si="1"/>
        <v>10</v>
      </c>
      <c r="L29" s="126">
        <f>IF($E29="Not Scored", "N/A",IF(AND($D29='Auto Responses'!$J$27,$H29=""),"N/A",IF(AND($D29='Auto Responses'!$J$27,$H29='Auto Responses'!$J$7),1,IF(AND($D29='Auto Responses'!$J$27,$H29='Auto Responses'!$J$8),0,IF(OR($F29=$G29,$H29='Auto Responses'!$J$7),1,0)))))</f>
        <v>0</v>
      </c>
      <c r="M29" s="10" t="str">
        <f>VLOOKUP($A29,'Institution Evaluation'!$A$56:$J$346,10,0)&amp;""</f>
        <v>FALSE</v>
      </c>
      <c r="N29" s="10">
        <f t="shared" si="2"/>
        <v>0</v>
      </c>
      <c r="O29" s="126">
        <f t="shared" si="3"/>
        <v>10</v>
      </c>
      <c r="P29" s="126">
        <f t="shared" si="4"/>
        <v>0</v>
      </c>
      <c r="Q29" s="126">
        <f t="shared" si="5"/>
        <v>0</v>
      </c>
      <c r="R29" s="126">
        <f t="shared" si="9"/>
        <v>0</v>
      </c>
      <c r="S29" s="126">
        <f t="shared" si="6"/>
        <v>0</v>
      </c>
      <c r="T29" s="126">
        <f t="shared" si="7"/>
        <v>0</v>
      </c>
      <c r="U29" s="126">
        <f t="shared" si="10"/>
        <v>3</v>
      </c>
      <c r="V29" s="126">
        <f t="shared" si="8"/>
        <v>0</v>
      </c>
    </row>
    <row r="30" spans="1:22" ht="57" x14ac:dyDescent="0.2">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Evaluation'!$A$56:$J$346,3,0)&amp;""</f>
        <v/>
      </c>
      <c r="G30" s="10" t="str">
        <f>VLOOKUP($A30,'Institution Evaluation'!$A$56:$J$346,6,0)&amp;""</f>
        <v>Yes</v>
      </c>
      <c r="H30" s="10" t="str">
        <f>VLOOKUP($A30,'Institution Evaluation'!$A$56:$J$346,7,0)&amp;""</f>
        <v/>
      </c>
      <c r="I30" s="10" t="str">
        <f>VLOOKUP($A30,'Institution Evaluation'!$A$56:$J$346,8,0)&amp;""</f>
        <v>Standard Importance</v>
      </c>
      <c r="J30" s="10" t="str">
        <f>VLOOKUP($A30,'Institution Evaluation'!$A$56:$J$346,9,0)&amp;""</f>
        <v/>
      </c>
      <c r="K30" s="10">
        <f t="shared" si="1"/>
        <v>10</v>
      </c>
      <c r="L30" s="126">
        <f>IF($E30="Not Scored", "N/A",IF(AND($D30='Auto Responses'!$J$27,$H30=""),"N/A",IF(AND($D30='Auto Responses'!$J$27,$H30='Auto Responses'!$J$7),1,IF(AND($D30='Auto Responses'!$J$27,$H30='Auto Responses'!$J$8),0,IF(OR($F30=$G30,$H30='Auto Responses'!$J$7),1,0)))))</f>
        <v>0</v>
      </c>
      <c r="M30" s="10" t="str">
        <f>VLOOKUP($A30,'Institution Evaluation'!$A$56:$J$346,10,0)&amp;""</f>
        <v>FALSE</v>
      </c>
      <c r="N30" s="10">
        <f t="shared" si="2"/>
        <v>0</v>
      </c>
      <c r="O30" s="126">
        <f t="shared" si="3"/>
        <v>10</v>
      </c>
      <c r="P30" s="126">
        <f t="shared" si="4"/>
        <v>0</v>
      </c>
      <c r="Q30" s="126">
        <f t="shared" si="5"/>
        <v>0</v>
      </c>
      <c r="R30" s="126">
        <f t="shared" si="9"/>
        <v>0</v>
      </c>
      <c r="S30" s="126">
        <f t="shared" si="6"/>
        <v>0</v>
      </c>
      <c r="T30" s="126">
        <f t="shared" si="7"/>
        <v>0</v>
      </c>
      <c r="U30" s="126">
        <f t="shared" si="10"/>
        <v>3</v>
      </c>
      <c r="V30" s="126">
        <f t="shared" si="8"/>
        <v>0</v>
      </c>
    </row>
    <row r="31" spans="1:22" ht="57" x14ac:dyDescent="0.2">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Evaluation'!$A$56:$J$346,3,0)&amp;""</f>
        <v/>
      </c>
      <c r="G31" s="10" t="str">
        <f>VLOOKUP($A31,'Institution Evaluation'!$A$56:$J$346,6,0)&amp;""</f>
        <v>Yes</v>
      </c>
      <c r="H31" s="10" t="str">
        <f>VLOOKUP($A31,'Institution Evaluation'!$A$56:$J$346,7,0)&amp;""</f>
        <v/>
      </c>
      <c r="I31" s="10" t="str">
        <f>VLOOKUP($A31,'Institution Evaluation'!$A$56:$J$346,8,0)&amp;""</f>
        <v>Standard Importance</v>
      </c>
      <c r="J31" s="10" t="str">
        <f>VLOOKUP($A31,'Institution Evaluation'!$A$56:$J$346,9,0)&amp;""</f>
        <v/>
      </c>
      <c r="K31" s="10">
        <f t="shared" si="1"/>
        <v>10</v>
      </c>
      <c r="L31" s="126">
        <f>IF($E31="Not Scored", "N/A",IF(AND($D31='Auto Responses'!$J$27,$H31=""),"N/A",IF(AND($D31='Auto Responses'!$J$27,$H31='Auto Responses'!$J$7),1,IF(AND($D31='Auto Responses'!$J$27,$H31='Auto Responses'!$J$8),0,IF(OR($F31=$G31,$H31='Auto Responses'!$J$7),1,0)))))</f>
        <v>0</v>
      </c>
      <c r="M31" s="10" t="str">
        <f>VLOOKUP($A31,'Institution Evaluation'!$A$56:$J$346,10,0)&amp;""</f>
        <v>FALSE</v>
      </c>
      <c r="N31" s="10">
        <f t="shared" si="2"/>
        <v>0</v>
      </c>
      <c r="O31" s="126">
        <f t="shared" si="3"/>
        <v>10</v>
      </c>
      <c r="P31" s="126">
        <f t="shared" si="4"/>
        <v>0</v>
      </c>
      <c r="Q31" s="126">
        <f t="shared" si="5"/>
        <v>0</v>
      </c>
      <c r="R31" s="126">
        <f t="shared" si="9"/>
        <v>0</v>
      </c>
      <c r="S31" s="126">
        <f t="shared" si="6"/>
        <v>0</v>
      </c>
      <c r="T31" s="126">
        <f t="shared" si="7"/>
        <v>0</v>
      </c>
      <c r="U31" s="126">
        <f t="shared" si="10"/>
        <v>3</v>
      </c>
      <c r="V31" s="126">
        <f t="shared" si="8"/>
        <v>0</v>
      </c>
    </row>
    <row r="32" spans="1:22" ht="57" x14ac:dyDescent="0.2">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Evaluation'!$A$56:$J$346,3,0)&amp;""</f>
        <v/>
      </c>
      <c r="G32" s="10" t="str">
        <f>VLOOKUP($A32,'Institution Evaluation'!$A$56:$J$346,6,0)&amp;""</f>
        <v/>
      </c>
      <c r="H32" s="10" t="str">
        <f>VLOOKUP($A32,'Institution Evaluation'!$A$56:$J$346,7,0)&amp;""</f>
        <v/>
      </c>
      <c r="I32" s="10" t="str">
        <f>VLOOKUP($A32,'Institution Evaluation'!$A$56:$J$346,8,0)&amp;""</f>
        <v/>
      </c>
      <c r="J32" s="10" t="str">
        <f>VLOOKUP($A32,'Institution Evaluation'!$A$56:$J$346,9,0)&amp;""</f>
        <v/>
      </c>
      <c r="K32" s="10">
        <f t="shared" si="1"/>
        <v>10</v>
      </c>
      <c r="L32" s="126" t="str">
        <f>IF($E32="Not Scored", "N/A",IF(AND($D32='Auto Responses'!$J$27,$H32=""),"N/A",IF(AND($D32='Auto Responses'!$J$27,$H32='Auto Responses'!$J$7),1,IF(AND($D32='Auto Responses'!$J$27,$H32='Auto Responses'!$J$8),0,IF(OR($F32=$G32,$H32='Auto Responses'!$J$7),1,0)))))</f>
        <v>N/A</v>
      </c>
      <c r="M32" s="10" t="str">
        <f>VLOOKUP($A32,'Institution Evaluation'!$A$56:$J$346,10,0)&amp;""</f>
        <v>FALSE</v>
      </c>
      <c r="N32" s="10">
        <f t="shared" si="2"/>
        <v>0</v>
      </c>
      <c r="O32" s="126" t="str">
        <f t="shared" si="3"/>
        <v>N/A</v>
      </c>
      <c r="P32" s="126" t="str">
        <f t="shared" si="4"/>
        <v>N/A</v>
      </c>
      <c r="Q32" s="126">
        <f t="shared" si="5"/>
        <v>0</v>
      </c>
      <c r="R32" s="126">
        <f t="shared" si="9"/>
        <v>0</v>
      </c>
      <c r="S32" s="126">
        <f t="shared" si="6"/>
        <v>0</v>
      </c>
      <c r="T32" s="126">
        <f t="shared" si="7"/>
        <v>0</v>
      </c>
      <c r="U32" s="126">
        <f t="shared" si="10"/>
        <v>3</v>
      </c>
      <c r="V32" s="126">
        <f t="shared" si="8"/>
        <v>0</v>
      </c>
    </row>
    <row r="33" spans="1:22" ht="57" x14ac:dyDescent="0.2">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Evaluation'!$A$56:$J$346,3,0)&amp;""</f>
        <v/>
      </c>
      <c r="G33" s="10" t="str">
        <f>VLOOKUP($A33,'Institution Evaluation'!$A$56:$J$346,6,0)&amp;""</f>
        <v/>
      </c>
      <c r="H33" s="10" t="str">
        <f>VLOOKUP($A33,'Institution Evaluation'!$A$56:$J$346,7,0)&amp;""</f>
        <v/>
      </c>
      <c r="I33" s="10" t="str">
        <f>VLOOKUP($A33,'Institution Evaluation'!$A$56:$J$346,8,0)&amp;""</f>
        <v/>
      </c>
      <c r="J33" s="10" t="str">
        <f>VLOOKUP($A33,'Institution Evaluation'!$A$56:$J$346,9,0)&amp;""</f>
        <v/>
      </c>
      <c r="K33" s="10">
        <f t="shared" si="1"/>
        <v>10</v>
      </c>
      <c r="L33" s="126" t="str">
        <f>IF($E33="Not Scored", "N/A",IF(AND($D33='Auto Responses'!$J$27,$H33=""),"N/A",IF(AND($D33='Auto Responses'!$J$27,$H33='Auto Responses'!$J$7),1,IF(AND($D33='Auto Responses'!$J$27,$H33='Auto Responses'!$J$8),0,IF(OR($F33=$G33,$H33='Auto Responses'!$J$7),1,0)))))</f>
        <v>N/A</v>
      </c>
      <c r="M33" s="10" t="str">
        <f>VLOOKUP($A33,'Institution Evaluation'!$A$56:$J$346,10,0)&amp;""</f>
        <v>FALSE</v>
      </c>
      <c r="N33" s="10">
        <f t="shared" si="2"/>
        <v>0</v>
      </c>
      <c r="O33" s="126" t="str">
        <f t="shared" si="3"/>
        <v>N/A</v>
      </c>
      <c r="P33" s="126" t="str">
        <f t="shared" si="4"/>
        <v>N/A</v>
      </c>
      <c r="Q33" s="126">
        <f t="shared" si="5"/>
        <v>0</v>
      </c>
      <c r="R33" s="126">
        <f t="shared" si="9"/>
        <v>0</v>
      </c>
      <c r="S33" s="126">
        <f t="shared" si="6"/>
        <v>0</v>
      </c>
      <c r="T33" s="126">
        <f t="shared" si="7"/>
        <v>0</v>
      </c>
      <c r="U33" s="126">
        <f t="shared" si="10"/>
        <v>3</v>
      </c>
      <c r="V33" s="126">
        <f t="shared" si="8"/>
        <v>0</v>
      </c>
    </row>
    <row r="34" spans="1:22" ht="57" x14ac:dyDescent="0.2">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Evaluation'!$A$56:$J$346,3,0)&amp;""</f>
        <v/>
      </c>
      <c r="G34" s="10" t="str">
        <f>VLOOKUP($A34,'Institution Evaluation'!$A$56:$J$346,6,0)&amp;""</f>
        <v/>
      </c>
      <c r="H34" s="10" t="str">
        <f>VLOOKUP($A34,'Institution Evaluation'!$A$56:$J$346,7,0)&amp;""</f>
        <v/>
      </c>
      <c r="I34" s="10" t="str">
        <f>VLOOKUP($A34,'Institution Evaluation'!$A$56:$J$346,8,0)&amp;""</f>
        <v/>
      </c>
      <c r="J34" s="10" t="str">
        <f>VLOOKUP($A34,'Institution Evaluation'!$A$56:$J$346,9,0)&amp;""</f>
        <v/>
      </c>
      <c r="K34" s="10">
        <f t="shared" si="1"/>
        <v>10</v>
      </c>
      <c r="L34" s="126" t="str">
        <f>IF($E34="Not Scored", "N/A",IF(AND($D34='Auto Responses'!$J$27,$H34=""),"N/A",IF(AND($D34='Auto Responses'!$J$27,$H34='Auto Responses'!$J$7),1,IF(AND($D34='Auto Responses'!$J$27,$H34='Auto Responses'!$J$8),0,IF(OR($F34=$G34,$H34='Auto Responses'!$J$7),1,0)))))</f>
        <v>N/A</v>
      </c>
      <c r="M34" s="10" t="str">
        <f>VLOOKUP($A34,'Institution Evaluation'!$A$56:$J$346,10,0)&amp;""</f>
        <v>FALSE</v>
      </c>
      <c r="N34" s="10">
        <f t="shared" si="2"/>
        <v>0</v>
      </c>
      <c r="O34" s="126" t="str">
        <f t="shared" si="3"/>
        <v>N/A</v>
      </c>
      <c r="P34" s="126" t="str">
        <f t="shared" si="4"/>
        <v>N/A</v>
      </c>
      <c r="Q34" s="126">
        <f t="shared" si="5"/>
        <v>0</v>
      </c>
      <c r="R34" s="126">
        <f t="shared" si="9"/>
        <v>0</v>
      </c>
      <c r="S34" s="126">
        <f t="shared" si="6"/>
        <v>0</v>
      </c>
      <c r="T34" s="126">
        <f t="shared" si="7"/>
        <v>0</v>
      </c>
      <c r="U34" s="126">
        <f t="shared" si="10"/>
        <v>3</v>
      </c>
      <c r="V34" s="126">
        <f t="shared" si="8"/>
        <v>0</v>
      </c>
    </row>
    <row r="35" spans="1:22" ht="57" x14ac:dyDescent="0.2">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Evaluation'!$A$56:$J$346,3,0)&amp;""</f>
        <v/>
      </c>
      <c r="G35" s="10" t="str">
        <f>VLOOKUP($A35,'Institution Evaluation'!$A$56:$J$346,6,0)&amp;""</f>
        <v/>
      </c>
      <c r="H35" s="10" t="str">
        <f>VLOOKUP($A35,'Institution Evaluation'!$A$56:$J$346,7,0)&amp;""</f>
        <v/>
      </c>
      <c r="I35" s="10" t="str">
        <f>VLOOKUP($A35,'Institution Evaluation'!$A$56:$J$346,8,0)&amp;""</f>
        <v/>
      </c>
      <c r="J35" s="10" t="str">
        <f>VLOOKUP($A35,'Institution Evaluation'!$A$56:$J$346,9,0)&amp;""</f>
        <v/>
      </c>
      <c r="K35" s="10">
        <f t="shared" si="1"/>
        <v>10</v>
      </c>
      <c r="L35" s="126" t="str">
        <f>IF($E35="Not Scored", "N/A",IF(AND($D35='Auto Responses'!$J$27,$H35=""),"N/A",IF(AND($D35='Auto Responses'!$J$27,$H35='Auto Responses'!$J$7),1,IF(AND($D35='Auto Responses'!$J$27,$H35='Auto Responses'!$J$8),0,IF(OR($F35=$G35,$H35='Auto Responses'!$J$7),1,0)))))</f>
        <v>N/A</v>
      </c>
      <c r="M35" s="10" t="str">
        <f>VLOOKUP($A35,'Institution Evaluation'!$A$56:$J$346,10,0)&amp;""</f>
        <v>FALSE</v>
      </c>
      <c r="N35" s="10">
        <f t="shared" si="2"/>
        <v>0</v>
      </c>
      <c r="O35" s="126" t="str">
        <f t="shared" si="3"/>
        <v>N/A</v>
      </c>
      <c r="P35" s="126" t="str">
        <f t="shared" si="4"/>
        <v>N/A</v>
      </c>
      <c r="Q35" s="126">
        <f t="shared" si="5"/>
        <v>0</v>
      </c>
      <c r="R35" s="126">
        <f t="shared" si="9"/>
        <v>0</v>
      </c>
      <c r="S35" s="126">
        <f t="shared" si="6"/>
        <v>0</v>
      </c>
      <c r="T35" s="126">
        <f t="shared" si="7"/>
        <v>0</v>
      </c>
      <c r="U35" s="126">
        <f t="shared" si="10"/>
        <v>3</v>
      </c>
      <c r="V35" s="126">
        <f t="shared" si="8"/>
        <v>0</v>
      </c>
    </row>
    <row r="36" spans="1:22" ht="57" x14ac:dyDescent="0.2">
      <c r="A36" s="10" t="str">
        <f>Questions!$A36</f>
        <v>ITAC-05</v>
      </c>
      <c r="B36" s="10" t="str">
        <f t="shared" si="0"/>
        <v>ITAC</v>
      </c>
      <c r="C36" s="10" t="str">
        <f>VLOOKUP($A36,Questions!$A$3:$L$333,2,0)&amp;""</f>
        <v>Web Link to Accessibility Statement or VPAT</v>
      </c>
      <c r="D36" s="10" t="str">
        <f>VLOOKUP($A36,Questions!$A$3:$L$333,11,0)&amp;""</f>
        <v>Neutral until evaluated</v>
      </c>
      <c r="E36" s="10" t="str">
        <f>VLOOKUP($A36,Questions!$A$3:$L$333,12,0)&amp;""</f>
        <v>IT Accessibility</v>
      </c>
      <c r="F36" s="10" t="str">
        <f>VLOOKUP($A36,'Institution Evaluation'!$A$56:$J$346,3,0)&amp;""</f>
        <v/>
      </c>
      <c r="G36" s="10" t="str">
        <f>VLOOKUP($A36,'Institution Evaluation'!$A$56:$J$346,6,0)&amp;""</f>
        <v/>
      </c>
      <c r="H36" s="10" t="str">
        <f>VLOOKUP($A36,'Institution Evaluation'!$A$56:$J$346,7,0)&amp;""</f>
        <v/>
      </c>
      <c r="I36" s="10" t="str">
        <f>VLOOKUP($A36,'Institution Evaluation'!$A$56:$J$346,8,0)&amp;""</f>
        <v>Standard Importance</v>
      </c>
      <c r="J36" s="10" t="str">
        <f>VLOOKUP($A36,'Institution Evaluation'!$A$56:$J$346,9,0)&amp;""</f>
        <v/>
      </c>
      <c r="K36" s="10">
        <f t="shared" si="1"/>
        <v>10</v>
      </c>
      <c r="L36" s="126" t="str">
        <f>IF($E36="Not Scored", "N/A",IF(AND($D36='Auto Responses'!$J$27,$H36=""),"N/A",IF(AND($D36='Auto Responses'!$J$27,$H36='Auto Responses'!$J$7),1,IF(AND($D36='Auto Responses'!$J$27,$H36='Auto Responses'!$J$8),0,IF(OR($F36=$G36,$H36='Auto Responses'!$J$7),1,0)))))</f>
        <v>N/A</v>
      </c>
      <c r="M36" s="10" t="str">
        <f>VLOOKUP($A36,'Institution Evaluation'!$A$56:$J$346,10,0)&amp;""</f>
        <v>FALSE</v>
      </c>
      <c r="N36" s="10">
        <f t="shared" si="2"/>
        <v>0</v>
      </c>
      <c r="O36" s="126">
        <f t="shared" si="3"/>
        <v>10</v>
      </c>
      <c r="P36" s="126" t="str">
        <f t="shared" si="4"/>
        <v>N/A</v>
      </c>
      <c r="Q36" s="126">
        <f t="shared" si="5"/>
        <v>0</v>
      </c>
      <c r="R36" s="126">
        <f t="shared" si="9"/>
        <v>0</v>
      </c>
      <c r="S36" s="126">
        <f t="shared" si="6"/>
        <v>0</v>
      </c>
      <c r="T36" s="126">
        <f t="shared" si="7"/>
        <v>0</v>
      </c>
      <c r="U36" s="126">
        <f t="shared" si="10"/>
        <v>3</v>
      </c>
      <c r="V36" s="126">
        <f t="shared" si="8"/>
        <v>0</v>
      </c>
    </row>
    <row r="37" spans="1:22" ht="57" x14ac:dyDescent="0.2">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Evaluation'!$A$56:$J$346,3,0)&amp;""</f>
        <v/>
      </c>
      <c r="G37" s="10" t="str">
        <f>VLOOKUP($A37,'Institution Evaluation'!$A$56:$J$346,6,0)&amp;""</f>
        <v>Yes</v>
      </c>
      <c r="H37" s="10" t="str">
        <f>VLOOKUP($A37,'Institution Evaluation'!$A$56:$J$346,7,0)&amp;""</f>
        <v/>
      </c>
      <c r="I37" s="10" t="str">
        <f>VLOOKUP($A37,'Institution Evaluation'!$A$56:$J$346,8,0)&amp;""</f>
        <v>Critical Importance</v>
      </c>
      <c r="J37" s="10" t="str">
        <f>VLOOKUP($A37,'Institution Evaluation'!$A$56:$J$346,9,0)&amp;""</f>
        <v/>
      </c>
      <c r="K37" s="10">
        <f t="shared" si="1"/>
        <v>20</v>
      </c>
      <c r="L37" s="126">
        <f>IF($E37="Not Scored", "N/A",IF(AND($D37='Auto Responses'!$J$27,$H37=""),"N/A",IF(AND($D37='Auto Responses'!$J$27,$H37='Auto Responses'!$J$7),1,IF(AND($D37='Auto Responses'!$J$27,$H37='Auto Responses'!$J$8),0,IF(OR($F37=$G37,$H37='Auto Responses'!$J$7),1,0)))))</f>
        <v>0</v>
      </c>
      <c r="M37" s="10" t="str">
        <f>VLOOKUP($A37,'Institution Evaluation'!$A$56:$J$346,10,0)&amp;""</f>
        <v>FALSE</v>
      </c>
      <c r="N37" s="10">
        <f t="shared" si="2"/>
        <v>1</v>
      </c>
      <c r="O37" s="126">
        <f t="shared" si="3"/>
        <v>20</v>
      </c>
      <c r="P37" s="126">
        <f t="shared" si="4"/>
        <v>0</v>
      </c>
      <c r="Q37" s="126">
        <f t="shared" si="5"/>
        <v>0</v>
      </c>
      <c r="R37" s="126">
        <f t="shared" si="9"/>
        <v>0</v>
      </c>
      <c r="S37" s="126">
        <f t="shared" si="6"/>
        <v>0</v>
      </c>
      <c r="T37" s="126">
        <f t="shared" si="7"/>
        <v>1</v>
      </c>
      <c r="U37" s="126">
        <f t="shared" si="10"/>
        <v>4</v>
      </c>
      <c r="V37" s="126">
        <f t="shared" si="8"/>
        <v>4</v>
      </c>
    </row>
    <row r="38" spans="1:22" ht="57" x14ac:dyDescent="0.2">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Evaluation'!$A$56:$J$346,3,0)&amp;""</f>
        <v/>
      </c>
      <c r="G38" s="10" t="str">
        <f>VLOOKUP($A38,'Institution Evaluation'!$A$56:$J$346,6,0)&amp;""</f>
        <v>Yes</v>
      </c>
      <c r="H38" s="10" t="str">
        <f>VLOOKUP($A38,'Institution Evaluation'!$A$56:$J$346,7,0)&amp;""</f>
        <v/>
      </c>
      <c r="I38" s="10" t="str">
        <f>VLOOKUP($A38,'Institution Evaluation'!$A$56:$J$346,8,0)&amp;""</f>
        <v>Critical Importance</v>
      </c>
      <c r="J38" s="10" t="str">
        <f>VLOOKUP($A38,'Institution Evaluation'!$A$56:$J$346,9,0)&amp;""</f>
        <v/>
      </c>
      <c r="K38" s="10">
        <f t="shared" si="1"/>
        <v>20</v>
      </c>
      <c r="L38" s="126">
        <f>IF($E38="Not Scored", "N/A",IF(AND($D38='Auto Responses'!$J$27,$H38=""),"N/A",IF(AND($D38='Auto Responses'!$J$27,$H38='Auto Responses'!$J$7),1,IF(AND($D38='Auto Responses'!$J$27,$H38='Auto Responses'!$J$8),0,IF(OR($F38=$G38,$H38='Auto Responses'!$J$7),1,0)))))</f>
        <v>0</v>
      </c>
      <c r="M38" s="10" t="str">
        <f>VLOOKUP($A38,'Institution Evaluation'!$A$56:$J$346,10,0)&amp;""</f>
        <v>FALSE</v>
      </c>
      <c r="N38" s="10">
        <f t="shared" si="2"/>
        <v>1</v>
      </c>
      <c r="O38" s="126">
        <f t="shared" si="3"/>
        <v>20</v>
      </c>
      <c r="P38" s="126">
        <f t="shared" si="4"/>
        <v>0</v>
      </c>
      <c r="Q38" s="126">
        <f t="shared" si="5"/>
        <v>0</v>
      </c>
      <c r="R38" s="126">
        <f t="shared" si="9"/>
        <v>0</v>
      </c>
      <c r="S38" s="126">
        <f t="shared" si="6"/>
        <v>0</v>
      </c>
      <c r="T38" s="126">
        <f t="shared" si="7"/>
        <v>1</v>
      </c>
      <c r="U38" s="126">
        <f t="shared" si="10"/>
        <v>5</v>
      </c>
      <c r="V38" s="126">
        <f t="shared" si="8"/>
        <v>5</v>
      </c>
    </row>
    <row r="39" spans="1:22" ht="57" x14ac:dyDescent="0.2">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Evaluation'!$A$56:$J$346,3,0)&amp;""</f>
        <v/>
      </c>
      <c r="G39" s="10" t="str">
        <f>VLOOKUP($A39,'Institution Evaluation'!$A$56:$J$346,6,0)&amp;""</f>
        <v>Yes</v>
      </c>
      <c r="H39" s="10" t="str">
        <f>VLOOKUP($A39,'Institution Evaluation'!$A$56:$J$346,7,0)&amp;""</f>
        <v/>
      </c>
      <c r="I39" s="10" t="str">
        <f>VLOOKUP($A39,'Institution Evaluation'!$A$56:$J$346,8,0)&amp;""</f>
        <v>Critical Importance</v>
      </c>
      <c r="J39" s="10" t="str">
        <f>VLOOKUP($A39,'Institution Evaluation'!$A$56:$J$346,9,0)&amp;""</f>
        <v/>
      </c>
      <c r="K39" s="10">
        <f t="shared" si="1"/>
        <v>20</v>
      </c>
      <c r="L39" s="126">
        <f>IF($E39="Not Scored", "N/A",IF(AND($D39='Auto Responses'!$J$27,$H39=""),"N/A",IF(AND($D39='Auto Responses'!$J$27,$H39='Auto Responses'!$J$7),1,IF(AND($D39='Auto Responses'!$J$27,$H39='Auto Responses'!$J$8),0,IF(OR($F39=$G39,$H39='Auto Responses'!$J$7),1,0)))))</f>
        <v>0</v>
      </c>
      <c r="M39" s="10" t="str">
        <f>VLOOKUP($A39,'Institution Evaluation'!$A$56:$J$346,10,0)&amp;""</f>
        <v>FALSE</v>
      </c>
      <c r="N39" s="10">
        <f t="shared" si="2"/>
        <v>1</v>
      </c>
      <c r="O39" s="126">
        <f t="shared" si="3"/>
        <v>20</v>
      </c>
      <c r="P39" s="126">
        <f t="shared" si="4"/>
        <v>0</v>
      </c>
      <c r="Q39" s="126">
        <f t="shared" si="5"/>
        <v>0</v>
      </c>
      <c r="R39" s="126">
        <f t="shared" si="9"/>
        <v>0</v>
      </c>
      <c r="S39" s="126">
        <f t="shared" si="6"/>
        <v>0</v>
      </c>
      <c r="T39" s="126">
        <f t="shared" si="7"/>
        <v>1</v>
      </c>
      <c r="U39" s="126">
        <f t="shared" si="10"/>
        <v>6</v>
      </c>
      <c r="V39" s="126">
        <f t="shared" si="8"/>
        <v>6</v>
      </c>
    </row>
    <row r="40" spans="1:22" ht="57" x14ac:dyDescent="0.2">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Evaluation'!$A$56:$J$346,3,0)&amp;""</f>
        <v/>
      </c>
      <c r="G40" s="10" t="str">
        <f>VLOOKUP($A40,'Institution Evaluation'!$A$56:$J$346,6,0)&amp;""</f>
        <v>Yes</v>
      </c>
      <c r="H40" s="10" t="str">
        <f>VLOOKUP($A40,'Institution Evaluation'!$A$56:$J$346,7,0)&amp;""</f>
        <v/>
      </c>
      <c r="I40" s="10" t="str">
        <f>VLOOKUP($A40,'Institution Evaluation'!$A$56:$J$346,8,0)&amp;""</f>
        <v>Critical Importance</v>
      </c>
      <c r="J40" s="10" t="str">
        <f>VLOOKUP($A40,'Institution Evaluation'!$A$56:$J$346,9,0)&amp;""</f>
        <v/>
      </c>
      <c r="K40" s="10">
        <f t="shared" si="1"/>
        <v>20</v>
      </c>
      <c r="L40" s="126">
        <f>IF($E40="Not Scored", "N/A",IF(AND($D40='Auto Responses'!$J$27,$H40=""),"N/A",IF(AND($D40='Auto Responses'!$J$27,$H40='Auto Responses'!$J$7),1,IF(AND($D40='Auto Responses'!$J$27,$H40='Auto Responses'!$J$8),0,IF(OR($F40=$G40,$H40='Auto Responses'!$J$7),1,0)))))</f>
        <v>0</v>
      </c>
      <c r="M40" s="10" t="str">
        <f>VLOOKUP($A40,'Institution Evaluation'!$A$56:$J$346,10,0)&amp;""</f>
        <v>FALSE</v>
      </c>
      <c r="N40" s="10">
        <f t="shared" si="2"/>
        <v>1</v>
      </c>
      <c r="O40" s="126">
        <f t="shared" si="3"/>
        <v>20</v>
      </c>
      <c r="P40" s="126">
        <f t="shared" si="4"/>
        <v>0</v>
      </c>
      <c r="Q40" s="126">
        <f t="shared" si="5"/>
        <v>0</v>
      </c>
      <c r="R40" s="126">
        <f t="shared" si="9"/>
        <v>0</v>
      </c>
      <c r="S40" s="126">
        <f t="shared" si="6"/>
        <v>0</v>
      </c>
      <c r="T40" s="126">
        <f t="shared" si="7"/>
        <v>1</v>
      </c>
      <c r="U40" s="126">
        <f t="shared" si="10"/>
        <v>7</v>
      </c>
      <c r="V40" s="126">
        <f t="shared" si="8"/>
        <v>7</v>
      </c>
    </row>
    <row r="41" spans="1:22" ht="57" x14ac:dyDescent="0.2">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Evaluation'!$A$56:$J$346,3,0)&amp;""</f>
        <v/>
      </c>
      <c r="G41" s="10" t="str">
        <f>VLOOKUP($A41,'Institution Evaluation'!$A$56:$J$346,6,0)&amp;""</f>
        <v>Yes</v>
      </c>
      <c r="H41" s="10" t="str">
        <f>VLOOKUP($A41,'Institution Evaluation'!$A$56:$J$346,7,0)&amp;""</f>
        <v/>
      </c>
      <c r="I41" s="10" t="str">
        <f>VLOOKUP($A41,'Institution Evaluation'!$A$56:$J$346,8,0)&amp;""</f>
        <v>Standard Importance</v>
      </c>
      <c r="J41" s="10" t="str">
        <f>VLOOKUP($A41,'Institution Evaluation'!$A$56:$J$346,9,0)&amp;""</f>
        <v/>
      </c>
      <c r="K41" s="10">
        <f t="shared" si="1"/>
        <v>10</v>
      </c>
      <c r="L41" s="126">
        <f>IF($E41="Not Scored", "N/A",IF(AND($D41='Auto Responses'!$J$27,$H41=""),"N/A",IF(AND($D41='Auto Responses'!$J$27,$H41='Auto Responses'!$J$7),1,IF(AND($D41='Auto Responses'!$J$27,$H41='Auto Responses'!$J$8),0,IF(OR($F41=$G41,$H41='Auto Responses'!$J$7),1,0)))))</f>
        <v>0</v>
      </c>
      <c r="M41" s="10" t="str">
        <f>VLOOKUP($A41,'Institution Evaluation'!$A$56:$J$346,10,0)&amp;""</f>
        <v>FALSE</v>
      </c>
      <c r="N41" s="10">
        <f t="shared" si="2"/>
        <v>0</v>
      </c>
      <c r="O41" s="126">
        <f t="shared" si="3"/>
        <v>10</v>
      </c>
      <c r="P41" s="126">
        <f t="shared" si="4"/>
        <v>0</v>
      </c>
      <c r="Q41" s="126">
        <f t="shared" si="5"/>
        <v>0</v>
      </c>
      <c r="R41" s="126">
        <f t="shared" si="9"/>
        <v>0</v>
      </c>
      <c r="S41" s="126">
        <f t="shared" si="6"/>
        <v>0</v>
      </c>
      <c r="T41" s="126">
        <f t="shared" si="7"/>
        <v>0</v>
      </c>
      <c r="U41" s="126">
        <f t="shared" si="10"/>
        <v>7</v>
      </c>
      <c r="V41" s="126">
        <f t="shared" si="8"/>
        <v>0</v>
      </c>
    </row>
    <row r="42" spans="1:22" ht="57" x14ac:dyDescent="0.2">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Evaluation'!$A$56:$J$346,3,0)&amp;""</f>
        <v/>
      </c>
      <c r="G42" s="10" t="str">
        <f>VLOOKUP($A42,'Institution Evaluation'!$A$56:$J$346,6,0)&amp;""</f>
        <v>Yes</v>
      </c>
      <c r="H42" s="10" t="str">
        <f>VLOOKUP($A42,'Institution Evaluation'!$A$56:$J$346,7,0)&amp;""</f>
        <v/>
      </c>
      <c r="I42" s="10" t="str">
        <f>VLOOKUP($A42,'Institution Evaluation'!$A$56:$J$346,8,0)&amp;""</f>
        <v>Standard Importance</v>
      </c>
      <c r="J42" s="10" t="str">
        <f>VLOOKUP($A42,'Institution Evaluation'!$A$56:$J$346,9,0)&amp;""</f>
        <v/>
      </c>
      <c r="K42" s="10">
        <f t="shared" si="1"/>
        <v>10</v>
      </c>
      <c r="L42" s="126">
        <f>IF($E42="Not Scored", "N/A",IF(AND($D42='Auto Responses'!$J$27,$H42=""),"N/A",IF(AND($D42='Auto Responses'!$J$27,$H42='Auto Responses'!$J$7),1,IF(AND($D42='Auto Responses'!$J$27,$H42='Auto Responses'!$J$8),0,IF(OR($F42=$G42,$H42='Auto Responses'!$J$7),1,0)))))</f>
        <v>0</v>
      </c>
      <c r="M42" s="10" t="str">
        <f>VLOOKUP($A42,'Institution Evaluation'!$A$56:$J$346,10,0)&amp;""</f>
        <v>FALSE</v>
      </c>
      <c r="N42" s="10">
        <f t="shared" si="2"/>
        <v>0</v>
      </c>
      <c r="O42" s="126">
        <f t="shared" si="3"/>
        <v>10</v>
      </c>
      <c r="P42" s="126">
        <f t="shared" si="4"/>
        <v>0</v>
      </c>
      <c r="Q42" s="126">
        <f t="shared" si="5"/>
        <v>0</v>
      </c>
      <c r="R42" s="126">
        <f t="shared" si="9"/>
        <v>0</v>
      </c>
      <c r="S42" s="126">
        <f t="shared" si="6"/>
        <v>0</v>
      </c>
      <c r="T42" s="126">
        <f t="shared" si="7"/>
        <v>0</v>
      </c>
      <c r="U42" s="126">
        <f t="shared" si="10"/>
        <v>7</v>
      </c>
      <c r="V42" s="126">
        <f t="shared" si="8"/>
        <v>0</v>
      </c>
    </row>
    <row r="43" spans="1:22" ht="57" x14ac:dyDescent="0.2">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Evaluation'!$A$56:$J$346,3,0)&amp;""</f>
        <v/>
      </c>
      <c r="G43" s="10" t="str">
        <f>VLOOKUP($A43,'Institution Evaluation'!$A$56:$J$346,6,0)&amp;""</f>
        <v>Yes</v>
      </c>
      <c r="H43" s="10" t="str">
        <f>VLOOKUP($A43,'Institution Evaluation'!$A$56:$J$346,7,0)&amp;""</f>
        <v/>
      </c>
      <c r="I43" s="10" t="str">
        <f>VLOOKUP($A43,'Institution Evaluation'!$A$56:$J$346,8,0)&amp;""</f>
        <v>Standard Importance</v>
      </c>
      <c r="J43" s="10" t="str">
        <f>VLOOKUP($A43,'Institution Evaluation'!$A$56:$J$346,9,0)&amp;""</f>
        <v/>
      </c>
      <c r="K43" s="10">
        <f t="shared" si="1"/>
        <v>10</v>
      </c>
      <c r="L43" s="126">
        <f>IF($E43="Not Scored", "N/A",IF(AND($D43='Auto Responses'!$J$27,$H43=""),"N/A",IF(AND($D43='Auto Responses'!$J$27,$H43='Auto Responses'!$J$7),1,IF(AND($D43='Auto Responses'!$J$27,$H43='Auto Responses'!$J$8),0,IF(OR($F43=$G43,$H43='Auto Responses'!$J$7),1,0)))))</f>
        <v>0</v>
      </c>
      <c r="M43" s="10" t="str">
        <f>VLOOKUP($A43,'Institution Evaluation'!$A$56:$J$346,10,0)&amp;""</f>
        <v>FALSE</v>
      </c>
      <c r="N43" s="10">
        <f t="shared" si="2"/>
        <v>0</v>
      </c>
      <c r="O43" s="126">
        <f t="shared" si="3"/>
        <v>10</v>
      </c>
      <c r="P43" s="126">
        <f t="shared" si="4"/>
        <v>0</v>
      </c>
      <c r="Q43" s="126">
        <f t="shared" si="5"/>
        <v>0</v>
      </c>
      <c r="R43" s="126">
        <f t="shared" si="9"/>
        <v>0</v>
      </c>
      <c r="S43" s="126">
        <f t="shared" si="6"/>
        <v>0</v>
      </c>
      <c r="T43" s="126">
        <f t="shared" si="7"/>
        <v>0</v>
      </c>
      <c r="U43" s="126">
        <f t="shared" si="10"/>
        <v>7</v>
      </c>
      <c r="V43" s="126">
        <f t="shared" si="8"/>
        <v>0</v>
      </c>
    </row>
    <row r="44" spans="1:22" ht="57" x14ac:dyDescent="0.2">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Evaluation'!$A$56:$J$346,3,0)&amp;""</f>
        <v/>
      </c>
      <c r="G44" s="10" t="str">
        <f>VLOOKUP($A44,'Institution Evaluation'!$A$56:$J$346,6,0)&amp;""</f>
        <v>Yes</v>
      </c>
      <c r="H44" s="10" t="str">
        <f>VLOOKUP($A44,'Institution Evaluation'!$A$56:$J$346,7,0)&amp;""</f>
        <v/>
      </c>
      <c r="I44" s="10" t="str">
        <f>VLOOKUP($A44,'Institution Evaluation'!$A$56:$J$346,8,0)&amp;""</f>
        <v>Standard Importance</v>
      </c>
      <c r="J44" s="10" t="str">
        <f>VLOOKUP($A44,'Institution Evaluation'!$A$56:$J$346,9,0)&amp;""</f>
        <v/>
      </c>
      <c r="K44" s="10">
        <f t="shared" si="1"/>
        <v>10</v>
      </c>
      <c r="L44" s="126">
        <f>IF($E44="Not Scored", "N/A",IF(AND($D44='Auto Responses'!$J$27,$H44=""),"N/A",IF(AND($D44='Auto Responses'!$J$27,$H44='Auto Responses'!$J$7),1,IF(AND($D44='Auto Responses'!$J$27,$H44='Auto Responses'!$J$8),0,IF(OR($F44=$G44,$H44='Auto Responses'!$J$7),1,0)))))</f>
        <v>0</v>
      </c>
      <c r="M44" s="10" t="str">
        <f>VLOOKUP($A44,'Institution Evaluation'!$A$56:$J$346,10,0)&amp;""</f>
        <v>FALSE</v>
      </c>
      <c r="N44" s="10">
        <f t="shared" si="2"/>
        <v>0</v>
      </c>
      <c r="O44" s="126">
        <f t="shared" si="3"/>
        <v>10</v>
      </c>
      <c r="P44" s="126">
        <f t="shared" si="4"/>
        <v>0</v>
      </c>
      <c r="Q44" s="126">
        <f t="shared" si="5"/>
        <v>0</v>
      </c>
      <c r="R44" s="126">
        <f t="shared" si="9"/>
        <v>0</v>
      </c>
      <c r="S44" s="126">
        <f t="shared" si="6"/>
        <v>0</v>
      </c>
      <c r="T44" s="126">
        <f t="shared" si="7"/>
        <v>0</v>
      </c>
      <c r="U44" s="126">
        <f t="shared" si="10"/>
        <v>7</v>
      </c>
      <c r="V44" s="126">
        <f t="shared" si="8"/>
        <v>0</v>
      </c>
    </row>
    <row r="45" spans="1:22" ht="57" x14ac:dyDescent="0.2">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Evaluation'!$A$56:$J$346,3,0)&amp;""</f>
        <v/>
      </c>
      <c r="G45" s="10" t="str">
        <f>VLOOKUP($A45,'Institution Evaluation'!$A$56:$J$346,6,0)&amp;""</f>
        <v>Yes</v>
      </c>
      <c r="H45" s="10" t="str">
        <f>VLOOKUP($A45,'Institution Evaluation'!$A$56:$J$346,7,0)&amp;""</f>
        <v/>
      </c>
      <c r="I45" s="10" t="str">
        <f>VLOOKUP($A45,'Institution Evaluation'!$A$56:$J$346,8,0)&amp;""</f>
        <v>Standard Importance</v>
      </c>
      <c r="J45" s="10" t="str">
        <f>VLOOKUP($A45,'Institution Evaluation'!$A$56:$J$346,9,0)&amp;""</f>
        <v/>
      </c>
      <c r="K45" s="10">
        <f t="shared" si="1"/>
        <v>10</v>
      </c>
      <c r="L45" s="126">
        <f>IF($E45="Not Scored", "N/A",IF(AND($D45='Auto Responses'!$J$27,$H45=""),"N/A",IF(AND($D45='Auto Responses'!$J$27,$H45='Auto Responses'!$J$7),1,IF(AND($D45='Auto Responses'!$J$27,$H45='Auto Responses'!$J$8),0,IF(OR($F45=$G45,$H45='Auto Responses'!$J$7),1,0)))))</f>
        <v>0</v>
      </c>
      <c r="M45" s="10" t="str">
        <f>VLOOKUP($A45,'Institution Evaluation'!$A$56:$J$346,10,0)&amp;""</f>
        <v>FALSE</v>
      </c>
      <c r="N45" s="10">
        <f t="shared" si="2"/>
        <v>0</v>
      </c>
      <c r="O45" s="126">
        <f t="shared" si="3"/>
        <v>10</v>
      </c>
      <c r="P45" s="126">
        <f t="shared" si="4"/>
        <v>0</v>
      </c>
      <c r="Q45" s="126">
        <f t="shared" si="5"/>
        <v>0</v>
      </c>
      <c r="R45" s="126">
        <f t="shared" si="9"/>
        <v>0</v>
      </c>
      <c r="S45" s="126">
        <f t="shared" si="6"/>
        <v>0</v>
      </c>
      <c r="T45" s="126">
        <f t="shared" si="7"/>
        <v>0</v>
      </c>
      <c r="U45" s="126">
        <f t="shared" si="10"/>
        <v>7</v>
      </c>
      <c r="V45" s="126">
        <f t="shared" si="8"/>
        <v>0</v>
      </c>
    </row>
    <row r="46" spans="1:22" ht="57" x14ac:dyDescent="0.2">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Evaluation'!$A$56:$J$346,3,0)&amp;""</f>
        <v/>
      </c>
      <c r="G46" s="10" t="str">
        <f>VLOOKUP($A46,'Institution Evaluation'!$A$56:$J$346,6,0)&amp;""</f>
        <v>Yes</v>
      </c>
      <c r="H46" s="10" t="str">
        <f>VLOOKUP($A46,'Institution Evaluation'!$A$56:$J$346,7,0)&amp;""</f>
        <v/>
      </c>
      <c r="I46" s="10" t="str">
        <f>VLOOKUP($A46,'Institution Evaluation'!$A$56:$J$346,8,0)&amp;""</f>
        <v>Standard Importance</v>
      </c>
      <c r="J46" s="10" t="str">
        <f>VLOOKUP($A46,'Institution Evaluation'!$A$56:$J$346,9,0)&amp;""</f>
        <v/>
      </c>
      <c r="K46" s="10">
        <f t="shared" si="1"/>
        <v>10</v>
      </c>
      <c r="L46" s="126">
        <f>IF($E46="Not Scored", "N/A",IF(AND($D46='Auto Responses'!$J$27,$H46=""),"N/A",IF(AND($D46='Auto Responses'!$J$27,$H46='Auto Responses'!$J$7),1,IF(AND($D46='Auto Responses'!$J$27,$H46='Auto Responses'!$J$8),0,IF(OR($F46=$G46,$H46='Auto Responses'!$J$7),1,0)))))</f>
        <v>0</v>
      </c>
      <c r="M46" s="10" t="str">
        <f>VLOOKUP($A46,'Institution Evaluation'!$A$56:$J$346,10,0)&amp;""</f>
        <v>FALSE</v>
      </c>
      <c r="N46" s="10">
        <f t="shared" si="2"/>
        <v>0</v>
      </c>
      <c r="O46" s="126">
        <f t="shared" si="3"/>
        <v>10</v>
      </c>
      <c r="P46" s="126">
        <f t="shared" si="4"/>
        <v>0</v>
      </c>
      <c r="Q46" s="126">
        <f t="shared" si="5"/>
        <v>0</v>
      </c>
      <c r="R46" s="126">
        <f t="shared" si="9"/>
        <v>0</v>
      </c>
      <c r="S46" s="126">
        <f t="shared" si="6"/>
        <v>0</v>
      </c>
      <c r="T46" s="126">
        <f t="shared" si="7"/>
        <v>0</v>
      </c>
      <c r="U46" s="126">
        <f t="shared" si="10"/>
        <v>7</v>
      </c>
      <c r="V46" s="126">
        <f t="shared" si="8"/>
        <v>0</v>
      </c>
    </row>
    <row r="47" spans="1:22" ht="57" x14ac:dyDescent="0.2">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Evaluation'!$A$56:$J$346,3,0)&amp;""</f>
        <v/>
      </c>
      <c r="G47" s="10" t="str">
        <f>VLOOKUP($A47,'Institution Evaluation'!$A$56:$J$346,6,0)&amp;""</f>
        <v>Yes</v>
      </c>
      <c r="H47" s="10" t="str">
        <f>VLOOKUP($A47,'Institution Evaluation'!$A$56:$J$346,7,0)&amp;""</f>
        <v/>
      </c>
      <c r="I47" s="10" t="str">
        <f>VLOOKUP($A47,'Institution Evaluation'!$A$56:$J$346,8,0)&amp;""</f>
        <v>Standard Importance</v>
      </c>
      <c r="J47" s="10" t="str">
        <f>VLOOKUP($A47,'Institution Evaluation'!$A$56:$J$346,9,0)&amp;""</f>
        <v/>
      </c>
      <c r="K47" s="10">
        <f t="shared" si="1"/>
        <v>10</v>
      </c>
      <c r="L47" s="126">
        <f>IF($E47="Not Scored", "N/A",IF(AND($D47='Auto Responses'!$J$27,$H47=""),"N/A",IF(AND($D47='Auto Responses'!$J$27,$H47='Auto Responses'!$J$7),1,IF(AND($D47='Auto Responses'!$J$27,$H47='Auto Responses'!$J$8),0,IF(OR($F47=$G47,$H47='Auto Responses'!$J$7),1,0)))))</f>
        <v>0</v>
      </c>
      <c r="M47" s="10" t="str">
        <f>VLOOKUP($A47,'Institution Evaluation'!$A$56:$J$346,10,0)&amp;""</f>
        <v>FALSE</v>
      </c>
      <c r="N47" s="10">
        <f t="shared" si="2"/>
        <v>0</v>
      </c>
      <c r="O47" s="126">
        <f t="shared" si="3"/>
        <v>10</v>
      </c>
      <c r="P47" s="126">
        <f t="shared" si="4"/>
        <v>0</v>
      </c>
      <c r="Q47" s="126">
        <f t="shared" si="5"/>
        <v>0</v>
      </c>
      <c r="R47" s="126">
        <f t="shared" si="9"/>
        <v>0</v>
      </c>
      <c r="S47" s="126">
        <f t="shared" si="6"/>
        <v>0</v>
      </c>
      <c r="T47" s="126">
        <f t="shared" si="7"/>
        <v>0</v>
      </c>
      <c r="U47" s="126">
        <f t="shared" si="10"/>
        <v>7</v>
      </c>
      <c r="V47" s="126">
        <f t="shared" si="8"/>
        <v>0</v>
      </c>
    </row>
    <row r="48" spans="1:22" ht="57" x14ac:dyDescent="0.2">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Evaluation'!$A$56:$J$346,3,0)&amp;""</f>
        <v/>
      </c>
      <c r="G48" s="10" t="str">
        <f>VLOOKUP($A48,'Institution Evaluation'!$A$56:$J$346,6,0)&amp;""</f>
        <v>Yes</v>
      </c>
      <c r="H48" s="10" t="str">
        <f>VLOOKUP($A48,'Institution Evaluation'!$A$56:$J$346,7,0)&amp;""</f>
        <v/>
      </c>
      <c r="I48" s="10" t="str">
        <f>VLOOKUP($A48,'Institution Evaluation'!$A$56:$J$346,8,0)&amp;""</f>
        <v>Standard Importance</v>
      </c>
      <c r="J48" s="10" t="str">
        <f>VLOOKUP($A48,'Institution Evaluation'!$A$56:$J$346,9,0)&amp;""</f>
        <v/>
      </c>
      <c r="K48" s="10">
        <f t="shared" si="1"/>
        <v>10</v>
      </c>
      <c r="L48" s="126">
        <f>IF($E48="Not Scored", "N/A",IF(AND($D48='Auto Responses'!$J$27,$H48=""),"N/A",IF(AND($D48='Auto Responses'!$J$27,$H48='Auto Responses'!$J$7),1,IF(AND($D48='Auto Responses'!$J$27,$H48='Auto Responses'!$J$8),0,IF(OR($F48=$G48,$H48='Auto Responses'!$J$7),1,0)))))</f>
        <v>0</v>
      </c>
      <c r="M48" s="10" t="str">
        <f>VLOOKUP($A48,'Institution Evaluation'!$A$56:$J$346,10,0)&amp;""</f>
        <v>FALSE</v>
      </c>
      <c r="N48" s="10">
        <f t="shared" si="2"/>
        <v>0</v>
      </c>
      <c r="O48" s="126">
        <f t="shared" si="3"/>
        <v>10</v>
      </c>
      <c r="P48" s="126">
        <f t="shared" si="4"/>
        <v>0</v>
      </c>
      <c r="Q48" s="126">
        <f t="shared" si="5"/>
        <v>0</v>
      </c>
      <c r="R48" s="126">
        <f t="shared" si="9"/>
        <v>0</v>
      </c>
      <c r="S48" s="126">
        <f t="shared" si="6"/>
        <v>0</v>
      </c>
      <c r="T48" s="126">
        <f t="shared" si="7"/>
        <v>0</v>
      </c>
      <c r="U48" s="126">
        <f t="shared" si="10"/>
        <v>7</v>
      </c>
      <c r="V48" s="126">
        <f t="shared" si="8"/>
        <v>0</v>
      </c>
    </row>
    <row r="49" spans="1:22" ht="57" x14ac:dyDescent="0.2">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Evaluation'!$A$56:$J$346,3,0)&amp;""</f>
        <v/>
      </c>
      <c r="G49" s="10" t="str">
        <f>VLOOKUP($A49,'Institution Evaluation'!$A$56:$J$346,6,0)&amp;""</f>
        <v>No</v>
      </c>
      <c r="H49" s="10" t="str">
        <f>VLOOKUP($A49,'Institution Evaluation'!$A$56:$J$346,7,0)&amp;""</f>
        <v/>
      </c>
      <c r="I49" s="10" t="str">
        <f>VLOOKUP($A49,'Institution Evaluation'!$A$56:$J$346,8,0)&amp;""</f>
        <v>Standard Importance</v>
      </c>
      <c r="J49" s="10" t="str">
        <f>VLOOKUP($A49,'Institution Evaluation'!$A$56:$J$346,9,0)&amp;""</f>
        <v/>
      </c>
      <c r="K49" s="10">
        <f t="shared" si="1"/>
        <v>10</v>
      </c>
      <c r="L49" s="126">
        <f>IF($E49="Not Scored", "N/A",IF(AND($D49='Auto Responses'!$J$27,$H49=""),"N/A",IF(AND($D49='Auto Responses'!$J$27,$H49='Auto Responses'!$J$7),1,IF(AND($D49='Auto Responses'!$J$27,$H49='Auto Responses'!$J$8),0,IF(OR($F49=$G49,$H49='Auto Responses'!$J$7),1,0)))))</f>
        <v>0</v>
      </c>
      <c r="M49" s="10" t="str">
        <f>VLOOKUP($A49,'Institution Evaluation'!$A$56:$J$346,10,0)&amp;""</f>
        <v>FALSE</v>
      </c>
      <c r="N49" s="10">
        <f t="shared" si="2"/>
        <v>0</v>
      </c>
      <c r="O49" s="126">
        <f t="shared" si="3"/>
        <v>10</v>
      </c>
      <c r="P49" s="126">
        <f t="shared" si="4"/>
        <v>0</v>
      </c>
      <c r="Q49" s="126">
        <f t="shared" si="5"/>
        <v>0</v>
      </c>
      <c r="R49" s="126">
        <f t="shared" si="9"/>
        <v>0</v>
      </c>
      <c r="S49" s="126">
        <f t="shared" si="6"/>
        <v>0</v>
      </c>
      <c r="T49" s="126">
        <f t="shared" si="7"/>
        <v>0</v>
      </c>
      <c r="U49" s="126">
        <f t="shared" si="10"/>
        <v>7</v>
      </c>
      <c r="V49" s="126">
        <f t="shared" si="8"/>
        <v>0</v>
      </c>
    </row>
    <row r="50" spans="1:22" ht="57" x14ac:dyDescent="0.2">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Evaluation'!$A$56:$J$346,3,0)&amp;""</f>
        <v/>
      </c>
      <c r="G50" s="10" t="str">
        <f>VLOOKUP($A50,'Institution Evaluation'!$A$56:$J$346,6,0)&amp;""</f>
        <v>Yes</v>
      </c>
      <c r="H50" s="10" t="str">
        <f>VLOOKUP($A50,'Institution Evaluation'!$A$56:$J$346,7,0)&amp;""</f>
        <v/>
      </c>
      <c r="I50" s="10" t="str">
        <f>VLOOKUP($A50,'Institution Evaluation'!$A$56:$J$346,8,0)&amp;""</f>
        <v>Critical Importance</v>
      </c>
      <c r="J50" s="10" t="str">
        <f>VLOOKUP($A50,'Institution Evaluation'!$A$56:$J$346,9,0)&amp;""</f>
        <v/>
      </c>
      <c r="K50" s="10">
        <f t="shared" si="1"/>
        <v>20</v>
      </c>
      <c r="L50" s="126">
        <f>IF($E50="Not Scored", "N/A",IF(AND($D50='Auto Responses'!$J$27,$H50=""),"N/A",IF(AND($D50='Auto Responses'!$J$27,$H50='Auto Responses'!$J$7),1,IF(AND($D50='Auto Responses'!$J$27,$H50='Auto Responses'!$J$8),0,IF(OR($F50=$G50,$H50='Auto Responses'!$J$7),1,0)))))</f>
        <v>0</v>
      </c>
      <c r="M50" s="10" t="str">
        <f>VLOOKUP($A50,'Institution Evaluation'!$A$56:$J$346,10,0)&amp;""</f>
        <v>FALSE</v>
      </c>
      <c r="N50" s="10">
        <f t="shared" si="2"/>
        <v>1</v>
      </c>
      <c r="O50" s="126">
        <f t="shared" si="3"/>
        <v>20</v>
      </c>
      <c r="P50" s="126">
        <f t="shared" si="4"/>
        <v>0</v>
      </c>
      <c r="Q50" s="126">
        <f t="shared" si="5"/>
        <v>0</v>
      </c>
      <c r="R50" s="126">
        <f t="shared" si="9"/>
        <v>0</v>
      </c>
      <c r="S50" s="126">
        <f t="shared" si="6"/>
        <v>0</v>
      </c>
      <c r="T50" s="126">
        <f t="shared" si="7"/>
        <v>1</v>
      </c>
      <c r="U50" s="126">
        <f t="shared" si="10"/>
        <v>8</v>
      </c>
      <c r="V50" s="126">
        <f t="shared" si="8"/>
        <v>8</v>
      </c>
    </row>
    <row r="51" spans="1:22" ht="57" x14ac:dyDescent="0.2">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Evaluation'!$A$56:$J$346,3,0)&amp;""</f>
        <v/>
      </c>
      <c r="G51" s="10" t="str">
        <f>VLOOKUP($A51,'Institution Evaluation'!$A$56:$J$346,6,0)&amp;""</f>
        <v>Yes</v>
      </c>
      <c r="H51" s="10" t="str">
        <f>VLOOKUP($A51,'Institution Evaluation'!$A$56:$J$346,7,0)&amp;""</f>
        <v/>
      </c>
      <c r="I51" s="10" t="str">
        <f>VLOOKUP($A51,'Institution Evaluation'!$A$56:$J$346,8,0)&amp;""</f>
        <v>Critical Importance</v>
      </c>
      <c r="J51" s="10" t="str">
        <f>VLOOKUP($A51,'Institution Evaluation'!$A$56:$J$346,9,0)&amp;""</f>
        <v/>
      </c>
      <c r="K51" s="10">
        <f t="shared" si="1"/>
        <v>20</v>
      </c>
      <c r="L51" s="126">
        <f>IF($E51="Not Scored", "N/A",IF(AND($D51='Auto Responses'!$J$27,$H51=""),"N/A",IF(AND($D51='Auto Responses'!$J$27,$H51='Auto Responses'!$J$7),1,IF(AND($D51='Auto Responses'!$J$27,$H51='Auto Responses'!$J$8),0,IF(OR($F51=$G51,$H51='Auto Responses'!$J$7),1,0)))))</f>
        <v>0</v>
      </c>
      <c r="M51" s="10" t="str">
        <f>VLOOKUP($A51,'Institution Evaluation'!$A$56:$J$346,10,0)&amp;""</f>
        <v>FALSE</v>
      </c>
      <c r="N51" s="10">
        <f t="shared" si="2"/>
        <v>1</v>
      </c>
      <c r="O51" s="126">
        <f t="shared" si="3"/>
        <v>20</v>
      </c>
      <c r="P51" s="126">
        <f t="shared" si="4"/>
        <v>0</v>
      </c>
      <c r="Q51" s="126">
        <f t="shared" si="5"/>
        <v>0</v>
      </c>
      <c r="R51" s="126">
        <f t="shared" si="9"/>
        <v>0</v>
      </c>
      <c r="S51" s="126">
        <f t="shared" si="6"/>
        <v>0</v>
      </c>
      <c r="T51" s="126">
        <f t="shared" si="7"/>
        <v>1</v>
      </c>
      <c r="U51" s="126">
        <f t="shared" si="10"/>
        <v>9</v>
      </c>
      <c r="V51" s="126">
        <f t="shared" si="8"/>
        <v>9</v>
      </c>
    </row>
    <row r="52" spans="1:22" ht="57" x14ac:dyDescent="0.2">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Evaluation'!$A$56:$J$346,3,0)&amp;""</f>
        <v/>
      </c>
      <c r="G52" s="10" t="str">
        <f>VLOOKUP($A52,'Institution Evaluation'!$A$56:$J$346,6,0)&amp;""</f>
        <v>Yes</v>
      </c>
      <c r="H52" s="10" t="str">
        <f>VLOOKUP($A52,'Institution Evaluation'!$A$56:$J$346,7,0)&amp;""</f>
        <v/>
      </c>
      <c r="I52" s="10" t="str">
        <f>VLOOKUP($A52,'Institution Evaluation'!$A$56:$J$346,8,0)&amp;""</f>
        <v>Critical Importance</v>
      </c>
      <c r="J52" s="10" t="str">
        <f>VLOOKUP($A52,'Institution Evaluation'!$A$56:$J$346,9,0)&amp;""</f>
        <v/>
      </c>
      <c r="K52" s="10">
        <f t="shared" si="1"/>
        <v>20</v>
      </c>
      <c r="L52" s="126">
        <f>IF($E52="Not Scored", "N/A",IF(AND($D52='Auto Responses'!$J$27,$H52=""),"N/A",IF(AND($D52='Auto Responses'!$J$27,$H52='Auto Responses'!$J$7),1,IF(AND($D52='Auto Responses'!$J$27,$H52='Auto Responses'!$J$8),0,IF(OR($F52=$G52,$H52='Auto Responses'!$J$7),1,0)))))</f>
        <v>0</v>
      </c>
      <c r="M52" s="10" t="str">
        <f>VLOOKUP($A52,'Institution Evaluation'!$A$56:$J$346,10,0)&amp;""</f>
        <v>FALSE</v>
      </c>
      <c r="N52" s="10">
        <f t="shared" si="2"/>
        <v>1</v>
      </c>
      <c r="O52" s="126">
        <f t="shared" si="3"/>
        <v>20</v>
      </c>
      <c r="P52" s="126">
        <f t="shared" si="4"/>
        <v>0</v>
      </c>
      <c r="Q52" s="126">
        <f t="shared" si="5"/>
        <v>0</v>
      </c>
      <c r="R52" s="126">
        <f t="shared" si="9"/>
        <v>0</v>
      </c>
      <c r="S52" s="126">
        <f t="shared" si="6"/>
        <v>0</v>
      </c>
      <c r="T52" s="126">
        <f t="shared" si="7"/>
        <v>1</v>
      </c>
      <c r="U52" s="126">
        <f t="shared" si="10"/>
        <v>10</v>
      </c>
      <c r="V52" s="126">
        <f t="shared" si="8"/>
        <v>10</v>
      </c>
    </row>
    <row r="53" spans="1:22" ht="57" x14ac:dyDescent="0.2">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Evaluation'!$A$56:$J$346,3,0)&amp;""</f>
        <v/>
      </c>
      <c r="G53" s="10" t="str">
        <f>VLOOKUP($A53,'Institution Evaluation'!$A$56:$J$346,6,0)&amp;""</f>
        <v>Yes</v>
      </c>
      <c r="H53" s="10" t="str">
        <f>VLOOKUP($A53,'Institution Evaluation'!$A$56:$J$346,7,0)&amp;""</f>
        <v/>
      </c>
      <c r="I53" s="10" t="str">
        <f>VLOOKUP($A53,'Institution Evaluation'!$A$56:$J$346,8,0)&amp;""</f>
        <v>Critical Importance</v>
      </c>
      <c r="J53" s="10" t="str">
        <f>VLOOKUP($A53,'Institution Evaluation'!$A$56:$J$346,9,0)&amp;""</f>
        <v/>
      </c>
      <c r="K53" s="10">
        <f t="shared" si="1"/>
        <v>20</v>
      </c>
      <c r="L53" s="126">
        <f>IF($E53="Not Scored", "N/A",IF(AND($D53='Auto Responses'!$J$27,$H53=""),"N/A",IF(AND($D53='Auto Responses'!$J$27,$H53='Auto Responses'!$J$7),1,IF(AND($D53='Auto Responses'!$J$27,$H53='Auto Responses'!$J$8),0,IF(OR($F53=$G53,$H53='Auto Responses'!$J$7),1,0)))))</f>
        <v>0</v>
      </c>
      <c r="M53" s="10" t="str">
        <f>VLOOKUP($A53,'Institution Evaluation'!$A$56:$J$346,10,0)&amp;""</f>
        <v>FALSE</v>
      </c>
      <c r="N53" s="10">
        <f t="shared" si="2"/>
        <v>1</v>
      </c>
      <c r="O53" s="126">
        <f t="shared" si="3"/>
        <v>20</v>
      </c>
      <c r="P53" s="126">
        <f t="shared" si="4"/>
        <v>0</v>
      </c>
      <c r="Q53" s="126">
        <f t="shared" si="5"/>
        <v>0</v>
      </c>
      <c r="R53" s="126">
        <f t="shared" si="9"/>
        <v>0</v>
      </c>
      <c r="S53" s="126">
        <f t="shared" si="6"/>
        <v>0</v>
      </c>
      <c r="T53" s="126">
        <f t="shared" si="7"/>
        <v>1</v>
      </c>
      <c r="U53" s="126">
        <f t="shared" si="10"/>
        <v>11</v>
      </c>
      <c r="V53" s="126">
        <f t="shared" si="8"/>
        <v>11</v>
      </c>
    </row>
    <row r="54" spans="1:22" ht="57" x14ac:dyDescent="0.2">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Evaluation'!$A$56:$J$346,3,0)&amp;""</f>
        <v/>
      </c>
      <c r="G54" s="10" t="str">
        <f>VLOOKUP($A54,'Institution Evaluation'!$A$56:$J$346,6,0)&amp;""</f>
        <v>Yes</v>
      </c>
      <c r="H54" s="10" t="str">
        <f>VLOOKUP($A54,'Institution Evaluation'!$A$56:$J$346,7,0)&amp;""</f>
        <v/>
      </c>
      <c r="I54" s="10" t="str">
        <f>VLOOKUP($A54,'Institution Evaluation'!$A$56:$J$346,8,0)&amp;""</f>
        <v>Standard Importance</v>
      </c>
      <c r="J54" s="10" t="str">
        <f>VLOOKUP($A54,'Institution Evaluation'!$A$56:$J$346,9,0)&amp;""</f>
        <v/>
      </c>
      <c r="K54" s="10">
        <f t="shared" si="1"/>
        <v>10</v>
      </c>
      <c r="L54" s="126">
        <f>IF($E54="Not Scored", "N/A",IF(AND($D54='Auto Responses'!$J$27,$H54=""),"N/A",IF(AND($D54='Auto Responses'!$J$27,$H54='Auto Responses'!$J$7),1,IF(AND($D54='Auto Responses'!$J$27,$H54='Auto Responses'!$J$8),0,IF(OR($F54=$G54,$H54='Auto Responses'!$J$7),1,0)))))</f>
        <v>0</v>
      </c>
      <c r="M54" s="10" t="str">
        <f>VLOOKUP($A54,'Institution Evaluation'!$A$56:$J$346,10,0)&amp;""</f>
        <v>FALSE</v>
      </c>
      <c r="N54" s="10">
        <f t="shared" si="2"/>
        <v>0</v>
      </c>
      <c r="O54" s="126">
        <f t="shared" si="3"/>
        <v>10</v>
      </c>
      <c r="P54" s="126">
        <f t="shared" si="4"/>
        <v>0</v>
      </c>
      <c r="Q54" s="126">
        <f t="shared" si="5"/>
        <v>0</v>
      </c>
      <c r="R54" s="126">
        <f t="shared" si="9"/>
        <v>0</v>
      </c>
      <c r="S54" s="126">
        <f t="shared" si="6"/>
        <v>0</v>
      </c>
      <c r="T54" s="126">
        <f t="shared" si="7"/>
        <v>0</v>
      </c>
      <c r="U54" s="126">
        <f t="shared" si="10"/>
        <v>11</v>
      </c>
      <c r="V54" s="126">
        <f t="shared" si="8"/>
        <v>0</v>
      </c>
    </row>
    <row r="55" spans="1:22" ht="57" x14ac:dyDescent="0.2">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Evaluation'!$A$56:$J$346,3,0)&amp;""</f>
        <v/>
      </c>
      <c r="G55" s="10" t="str">
        <f>VLOOKUP($A55,'Institution Evaluation'!$A$56:$J$346,6,0)&amp;""</f>
        <v>No</v>
      </c>
      <c r="H55" s="10" t="str">
        <f>VLOOKUP($A55,'Institution Evaluation'!$A$56:$J$346,7,0)&amp;""</f>
        <v/>
      </c>
      <c r="I55" s="10" t="str">
        <f>VLOOKUP($A55,'Institution Evaluation'!$A$56:$J$346,8,0)&amp;""</f>
        <v>Critical Importance</v>
      </c>
      <c r="J55" s="10" t="str">
        <f>VLOOKUP($A55,'Institution Evaluation'!$A$56:$J$346,9,0)&amp;""</f>
        <v/>
      </c>
      <c r="K55" s="10">
        <f t="shared" si="1"/>
        <v>20</v>
      </c>
      <c r="L55" s="126">
        <f>IF($E55="Not Scored", "N/A",IF(AND($D55='Auto Responses'!$J$27,$H55=""),"N/A",IF(AND($D55='Auto Responses'!$J$27,$H55='Auto Responses'!$J$7),1,IF(AND($D55='Auto Responses'!$J$27,$H55='Auto Responses'!$J$8),0,IF(OR($F55=$G55,$H55='Auto Responses'!$J$7),1,0)))))</f>
        <v>0</v>
      </c>
      <c r="M55" s="10" t="str">
        <f>VLOOKUP($A55,'Institution Evaluation'!$A$56:$J$346,10,0)&amp;""</f>
        <v>FALSE</v>
      </c>
      <c r="N55" s="10">
        <f t="shared" si="2"/>
        <v>1</v>
      </c>
      <c r="O55" s="126">
        <f t="shared" si="3"/>
        <v>20</v>
      </c>
      <c r="P55" s="126">
        <f t="shared" si="4"/>
        <v>0</v>
      </c>
      <c r="Q55" s="126">
        <f t="shared" si="5"/>
        <v>0</v>
      </c>
      <c r="R55" s="126">
        <f t="shared" si="9"/>
        <v>0</v>
      </c>
      <c r="S55" s="126">
        <f t="shared" si="6"/>
        <v>0</v>
      </c>
      <c r="T55" s="126">
        <f t="shared" si="7"/>
        <v>1</v>
      </c>
      <c r="U55" s="126">
        <f t="shared" si="10"/>
        <v>12</v>
      </c>
      <c r="V55" s="126">
        <f t="shared" si="8"/>
        <v>12</v>
      </c>
    </row>
    <row r="56" spans="1:22" ht="57" x14ac:dyDescent="0.2">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Evaluation'!$A$56:$J$346,3,0)&amp;""</f>
        <v/>
      </c>
      <c r="G56" s="10" t="str">
        <f>VLOOKUP($A56,'Institution Evaluation'!$A$56:$J$346,6,0)&amp;""</f>
        <v>Yes</v>
      </c>
      <c r="H56" s="10" t="str">
        <f>VLOOKUP($A56,'Institution Evaluation'!$A$56:$J$346,7,0)&amp;""</f>
        <v/>
      </c>
      <c r="I56" s="10" t="str">
        <f>VLOOKUP($A56,'Institution Evaluation'!$A$56:$J$346,8,0)&amp;""</f>
        <v>Critical Importance</v>
      </c>
      <c r="J56" s="10" t="str">
        <f>VLOOKUP($A56,'Institution Evaluation'!$A$56:$J$346,9,0)&amp;""</f>
        <v/>
      </c>
      <c r="K56" s="10">
        <f t="shared" si="1"/>
        <v>20</v>
      </c>
      <c r="L56" s="126">
        <f>IF($E56="Not Scored", "N/A",IF(AND($D56='Auto Responses'!$J$27,$H56=""),"N/A",IF(AND($D56='Auto Responses'!$J$27,$H56='Auto Responses'!$J$7),1,IF(AND($D56='Auto Responses'!$J$27,$H56='Auto Responses'!$J$8),0,IF(OR($F56=$G56,$H56='Auto Responses'!$J$7),1,0)))))</f>
        <v>0</v>
      </c>
      <c r="M56" s="10" t="str">
        <f>VLOOKUP($A56,'Institution Evaluation'!$A$56:$J$346,10,0)&amp;""</f>
        <v>FALSE</v>
      </c>
      <c r="N56" s="10">
        <f t="shared" si="2"/>
        <v>1</v>
      </c>
      <c r="O56" s="126">
        <f t="shared" si="3"/>
        <v>20</v>
      </c>
      <c r="P56" s="126">
        <f t="shared" si="4"/>
        <v>0</v>
      </c>
      <c r="Q56" s="126">
        <f t="shared" si="5"/>
        <v>0</v>
      </c>
      <c r="R56" s="126">
        <f t="shared" si="9"/>
        <v>0</v>
      </c>
      <c r="S56" s="126">
        <f t="shared" si="6"/>
        <v>0</v>
      </c>
      <c r="T56" s="126">
        <f t="shared" si="7"/>
        <v>1</v>
      </c>
      <c r="U56" s="126">
        <f t="shared" si="10"/>
        <v>13</v>
      </c>
      <c r="V56" s="126">
        <f t="shared" si="8"/>
        <v>13</v>
      </c>
    </row>
    <row r="57" spans="1:22" ht="57" x14ac:dyDescent="0.2">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Evaluation'!$A$56:$J$346,3,0)&amp;""</f>
        <v/>
      </c>
      <c r="G57" s="10" t="str">
        <f>VLOOKUP($A57,'Institution Evaluation'!$A$56:$J$346,6,0)&amp;""</f>
        <v>Yes</v>
      </c>
      <c r="H57" s="10" t="str">
        <f>VLOOKUP($A57,'Institution Evaluation'!$A$56:$J$346,7,0)&amp;""</f>
        <v/>
      </c>
      <c r="I57" s="10" t="str">
        <f>VLOOKUP($A57,'Institution Evaluation'!$A$56:$J$346,8,0)&amp;""</f>
        <v>Critical Importance</v>
      </c>
      <c r="J57" s="10" t="str">
        <f>VLOOKUP($A57,'Institution Evaluation'!$A$56:$J$346,9,0)&amp;""</f>
        <v/>
      </c>
      <c r="K57" s="10">
        <f t="shared" si="1"/>
        <v>20</v>
      </c>
      <c r="L57" s="126">
        <f>IF($E57="Not Scored", "N/A",IF(AND($D57='Auto Responses'!$J$27,$H57=""),"N/A",IF(AND($D57='Auto Responses'!$J$27,$H57='Auto Responses'!$J$7),1,IF(AND($D57='Auto Responses'!$J$27,$H57='Auto Responses'!$J$8),0,IF(OR($F57=$G57,$H57='Auto Responses'!$J$7),1,0)))))</f>
        <v>0</v>
      </c>
      <c r="M57" s="10" t="str">
        <f>VLOOKUP($A57,'Institution Evaluation'!$A$56:$J$346,10,0)&amp;""</f>
        <v>FALSE</v>
      </c>
      <c r="N57" s="10">
        <f t="shared" si="2"/>
        <v>1</v>
      </c>
      <c r="O57" s="126">
        <f t="shared" si="3"/>
        <v>20</v>
      </c>
      <c r="P57" s="126">
        <f t="shared" si="4"/>
        <v>0</v>
      </c>
      <c r="Q57" s="126">
        <f t="shared" si="5"/>
        <v>0</v>
      </c>
      <c r="R57" s="126">
        <f t="shared" si="9"/>
        <v>0</v>
      </c>
      <c r="S57" s="126">
        <f t="shared" si="6"/>
        <v>0</v>
      </c>
      <c r="T57" s="126">
        <f t="shared" si="7"/>
        <v>1</v>
      </c>
      <c r="U57" s="126">
        <f t="shared" si="10"/>
        <v>14</v>
      </c>
      <c r="V57" s="126">
        <f t="shared" si="8"/>
        <v>14</v>
      </c>
    </row>
    <row r="58" spans="1:22" ht="57" x14ac:dyDescent="0.2">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Evaluation'!$A$56:$J$346,3,0)&amp;""</f>
        <v/>
      </c>
      <c r="G58" s="10" t="str">
        <f>VLOOKUP($A58,'Institution Evaluation'!$A$56:$J$346,6,0)&amp;""</f>
        <v>Yes</v>
      </c>
      <c r="H58" s="10" t="str">
        <f>VLOOKUP($A58,'Institution Evaluation'!$A$56:$J$346,7,0)&amp;""</f>
        <v/>
      </c>
      <c r="I58" s="10" t="str">
        <f>VLOOKUP($A58,'Institution Evaluation'!$A$56:$J$346,8,0)&amp;""</f>
        <v>Critical Importance</v>
      </c>
      <c r="J58" s="10" t="str">
        <f>VLOOKUP($A58,'Institution Evaluation'!$A$56:$J$346,9,0)&amp;""</f>
        <v/>
      </c>
      <c r="K58" s="10">
        <f t="shared" si="1"/>
        <v>20</v>
      </c>
      <c r="L58" s="126">
        <f>IF($E58="Not Scored", "N/A",IF(AND($D58='Auto Responses'!$J$27,$H58=""),"N/A",IF(AND($D58='Auto Responses'!$J$27,$H58='Auto Responses'!$J$7),1,IF(AND($D58='Auto Responses'!$J$27,$H58='Auto Responses'!$J$8),0,IF(OR($F58=$G58,$H58='Auto Responses'!$J$7),1,0)))))</f>
        <v>0</v>
      </c>
      <c r="M58" s="10" t="str">
        <f>VLOOKUP($A58,'Institution Evaluation'!$A$56:$J$346,10,0)&amp;""</f>
        <v>FALSE</v>
      </c>
      <c r="N58" s="10">
        <f t="shared" si="2"/>
        <v>1</v>
      </c>
      <c r="O58" s="126">
        <f t="shared" si="3"/>
        <v>20</v>
      </c>
      <c r="P58" s="126">
        <f t="shared" si="4"/>
        <v>0</v>
      </c>
      <c r="Q58" s="126">
        <f t="shared" si="5"/>
        <v>0</v>
      </c>
      <c r="R58" s="126">
        <f t="shared" si="9"/>
        <v>0</v>
      </c>
      <c r="S58" s="126">
        <f t="shared" si="6"/>
        <v>0</v>
      </c>
      <c r="T58" s="126">
        <f t="shared" si="7"/>
        <v>1</v>
      </c>
      <c r="U58" s="126">
        <f t="shared" si="10"/>
        <v>15</v>
      </c>
      <c r="V58" s="126">
        <f t="shared" si="8"/>
        <v>15</v>
      </c>
    </row>
    <row r="59" spans="1:22" ht="57" x14ac:dyDescent="0.2">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Evaluation'!$A$56:$J$346,3,0)&amp;""</f>
        <v/>
      </c>
      <c r="G59" s="10" t="str">
        <f>VLOOKUP($A59,'Institution Evaluation'!$A$56:$J$346,6,0)&amp;""</f>
        <v>No</v>
      </c>
      <c r="H59" s="10" t="str">
        <f>VLOOKUP($A59,'Institution Evaluation'!$A$56:$J$346,7,0)&amp;""</f>
        <v/>
      </c>
      <c r="I59" s="10" t="str">
        <f>VLOOKUP($A59,'Institution Evaluation'!$A$56:$J$346,8,0)&amp;""</f>
        <v>Standard Importance</v>
      </c>
      <c r="J59" s="10" t="str">
        <f>VLOOKUP($A59,'Institution Evaluation'!$A$56:$J$346,9,0)&amp;""</f>
        <v/>
      </c>
      <c r="K59" s="10">
        <f t="shared" si="1"/>
        <v>10</v>
      </c>
      <c r="L59" s="126">
        <f>IF($E59="Not Scored", "N/A",IF(AND($D59='Auto Responses'!$J$27,$H59=""),"N/A",IF(AND($D59='Auto Responses'!$J$27,$H59='Auto Responses'!$J$7),1,IF(AND($D59='Auto Responses'!$J$27,$H59='Auto Responses'!$J$8),0,IF(OR($F59=$G59,$H59='Auto Responses'!$J$7),1,0)))))</f>
        <v>0</v>
      </c>
      <c r="M59" s="10" t="str">
        <f>VLOOKUP($A59,'Institution Evaluation'!$A$56:$J$346,10,0)&amp;""</f>
        <v>FALSE</v>
      </c>
      <c r="N59" s="10">
        <f t="shared" si="2"/>
        <v>0</v>
      </c>
      <c r="O59" s="126">
        <f t="shared" si="3"/>
        <v>10</v>
      </c>
      <c r="P59" s="126">
        <f t="shared" si="4"/>
        <v>0</v>
      </c>
      <c r="Q59" s="126">
        <f t="shared" si="5"/>
        <v>0</v>
      </c>
      <c r="R59" s="126">
        <f t="shared" si="9"/>
        <v>0</v>
      </c>
      <c r="S59" s="126">
        <f t="shared" si="6"/>
        <v>0</v>
      </c>
      <c r="T59" s="126">
        <f t="shared" si="7"/>
        <v>0</v>
      </c>
      <c r="U59" s="126">
        <f t="shared" si="10"/>
        <v>15</v>
      </c>
      <c r="V59" s="126">
        <f t="shared" si="8"/>
        <v>0</v>
      </c>
    </row>
    <row r="60" spans="1:22" ht="57" x14ac:dyDescent="0.2">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Evaluation'!$A$56:$J$346,3,0)&amp;""</f>
        <v/>
      </c>
      <c r="G60" s="10" t="str">
        <f>VLOOKUP($A60,'Institution Evaluation'!$A$56:$J$346,6,0)&amp;""</f>
        <v>No</v>
      </c>
      <c r="H60" s="10" t="str">
        <f>VLOOKUP($A60,'Institution Evaluation'!$A$56:$J$346,7,0)&amp;""</f>
        <v/>
      </c>
      <c r="I60" s="10" t="str">
        <f>VLOOKUP($A60,'Institution Evaluation'!$A$56:$J$346,8,0)&amp;""</f>
        <v>Standard Importance</v>
      </c>
      <c r="J60" s="10" t="str">
        <f>VLOOKUP($A60,'Institution Evaluation'!$A$56:$J$346,9,0)&amp;""</f>
        <v/>
      </c>
      <c r="K60" s="10">
        <f t="shared" si="1"/>
        <v>10</v>
      </c>
      <c r="L60" s="126">
        <f>IF($E60="Not Scored", "N/A",IF(AND($D60='Auto Responses'!$J$27,$H60=""),"N/A",IF(AND($D60='Auto Responses'!$J$27,$H60='Auto Responses'!$J$7),1,IF(AND($D60='Auto Responses'!$J$27,$H60='Auto Responses'!$J$8),0,IF(OR($F60=$G60,$H60='Auto Responses'!$J$7),1,0)))))</f>
        <v>0</v>
      </c>
      <c r="M60" s="10" t="str">
        <f>VLOOKUP($A60,'Institution Evaluation'!$A$56:$J$346,10,0)&amp;""</f>
        <v>FALSE</v>
      </c>
      <c r="N60" s="10">
        <f t="shared" si="2"/>
        <v>0</v>
      </c>
      <c r="O60" s="126">
        <f t="shared" si="3"/>
        <v>10</v>
      </c>
      <c r="P60" s="126">
        <f t="shared" si="4"/>
        <v>0</v>
      </c>
      <c r="Q60" s="126">
        <f t="shared" si="5"/>
        <v>0</v>
      </c>
      <c r="R60" s="126">
        <f t="shared" si="9"/>
        <v>0</v>
      </c>
      <c r="S60" s="126">
        <f t="shared" si="6"/>
        <v>0</v>
      </c>
      <c r="T60" s="126">
        <f t="shared" si="7"/>
        <v>0</v>
      </c>
      <c r="U60" s="126">
        <f t="shared" si="10"/>
        <v>15</v>
      </c>
      <c r="V60" s="126">
        <f t="shared" si="8"/>
        <v>0</v>
      </c>
    </row>
    <row r="61" spans="1:22" ht="57" x14ac:dyDescent="0.2">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Evaluation'!$A$56:$J$346,3,0)&amp;""</f>
        <v/>
      </c>
      <c r="G61" s="10" t="str">
        <f>VLOOKUP($A61,'Institution Evaluation'!$A$56:$J$346,6,0)&amp;""</f>
        <v>No</v>
      </c>
      <c r="H61" s="10" t="str">
        <f>VLOOKUP($A61,'Institution Evaluation'!$A$56:$J$346,7,0)&amp;""</f>
        <v/>
      </c>
      <c r="I61" s="10" t="str">
        <f>VLOOKUP($A61,'Institution Evaluation'!$A$56:$J$346,8,0)&amp;""</f>
        <v>Standard Importance</v>
      </c>
      <c r="J61" s="10" t="str">
        <f>VLOOKUP($A61,'Institution Evaluation'!$A$56:$J$346,9,0)&amp;""</f>
        <v/>
      </c>
      <c r="K61" s="10">
        <f t="shared" si="1"/>
        <v>10</v>
      </c>
      <c r="L61" s="126">
        <f>IF($E61="Not Scored", "N/A",IF(AND($D61='Auto Responses'!$J$27,$H61=""),"N/A",IF(AND($D61='Auto Responses'!$J$27,$H61='Auto Responses'!$J$7),1,IF(AND($D61='Auto Responses'!$J$27,$H61='Auto Responses'!$J$8),0,IF(OR($F61=$G61,$H61='Auto Responses'!$J$7),1,0)))))</f>
        <v>0</v>
      </c>
      <c r="M61" s="10" t="str">
        <f>VLOOKUP($A61,'Institution Evaluation'!$A$56:$J$346,10,0)&amp;""</f>
        <v>FALSE</v>
      </c>
      <c r="N61" s="10">
        <f t="shared" si="2"/>
        <v>0</v>
      </c>
      <c r="O61" s="126">
        <f t="shared" si="3"/>
        <v>10</v>
      </c>
      <c r="P61" s="126">
        <f t="shared" si="4"/>
        <v>0</v>
      </c>
      <c r="Q61" s="126">
        <f t="shared" si="5"/>
        <v>0</v>
      </c>
      <c r="R61" s="126">
        <f t="shared" si="9"/>
        <v>0</v>
      </c>
      <c r="S61" s="126">
        <f t="shared" si="6"/>
        <v>0</v>
      </c>
      <c r="T61" s="126">
        <f t="shared" si="7"/>
        <v>0</v>
      </c>
      <c r="U61" s="126">
        <f t="shared" si="10"/>
        <v>15</v>
      </c>
      <c r="V61" s="126">
        <f t="shared" si="8"/>
        <v>0</v>
      </c>
    </row>
    <row r="62" spans="1:22" ht="57" x14ac:dyDescent="0.2">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Evaluation'!$A$56:$J$346,3,0)&amp;""</f>
        <v/>
      </c>
      <c r="G62" s="10" t="str">
        <f>VLOOKUP($A62,'Institution Evaluation'!$A$56:$J$346,6,0)&amp;""</f>
        <v>No</v>
      </c>
      <c r="H62" s="10" t="str">
        <f>VLOOKUP($A62,'Institution Evaluation'!$A$56:$J$346,7,0)&amp;""</f>
        <v/>
      </c>
      <c r="I62" s="10" t="str">
        <f>VLOOKUP($A62,'Institution Evaluation'!$A$56:$J$346,8,0)&amp;""</f>
        <v>Standard Importance</v>
      </c>
      <c r="J62" s="10" t="str">
        <f>VLOOKUP($A62,'Institution Evaluation'!$A$56:$J$346,9,0)&amp;""</f>
        <v/>
      </c>
      <c r="K62" s="10">
        <f t="shared" si="1"/>
        <v>10</v>
      </c>
      <c r="L62" s="126">
        <f>IF($E62="Not Scored", "N/A",IF(AND($D62='Auto Responses'!$J$27,$H62=""),"N/A",IF(AND($D62='Auto Responses'!$J$27,$H62='Auto Responses'!$J$7),1,IF(AND($D62='Auto Responses'!$J$27,$H62='Auto Responses'!$J$8),0,IF(OR($F62=$G62,$H62='Auto Responses'!$J$7),1,0)))))</f>
        <v>0</v>
      </c>
      <c r="M62" s="10" t="str">
        <f>VLOOKUP($A62,'Institution Evaluation'!$A$56:$J$346,10,0)&amp;""</f>
        <v>FALSE</v>
      </c>
      <c r="N62" s="10">
        <f t="shared" si="2"/>
        <v>0</v>
      </c>
      <c r="O62" s="126">
        <f t="shared" si="3"/>
        <v>10</v>
      </c>
      <c r="P62" s="126">
        <f t="shared" si="4"/>
        <v>0</v>
      </c>
      <c r="Q62" s="126">
        <f t="shared" si="5"/>
        <v>0</v>
      </c>
      <c r="R62" s="126">
        <f t="shared" si="9"/>
        <v>0</v>
      </c>
      <c r="S62" s="126">
        <f t="shared" si="6"/>
        <v>0</v>
      </c>
      <c r="T62" s="126">
        <f t="shared" si="7"/>
        <v>0</v>
      </c>
      <c r="U62" s="126">
        <f t="shared" si="10"/>
        <v>15</v>
      </c>
      <c r="V62" s="126">
        <f t="shared" si="8"/>
        <v>0</v>
      </c>
    </row>
    <row r="63" spans="1:22" ht="57" x14ac:dyDescent="0.2">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Evaluation'!$A$56:$J$346,3,0)&amp;""</f>
        <v/>
      </c>
      <c r="G63" s="10" t="str">
        <f>VLOOKUP($A63,'Institution Evaluation'!$A$56:$J$346,6,0)&amp;""</f>
        <v>No</v>
      </c>
      <c r="H63" s="10" t="str">
        <f>VLOOKUP($A63,'Institution Evaluation'!$A$56:$J$346,7,0)&amp;""</f>
        <v/>
      </c>
      <c r="I63" s="10" t="str">
        <f>VLOOKUP($A63,'Institution Evaluation'!$A$56:$J$346,8,0)&amp;""</f>
        <v>Standard Importance</v>
      </c>
      <c r="J63" s="10" t="str">
        <f>VLOOKUP($A63,'Institution Evaluation'!$A$56:$J$346,9,0)&amp;""</f>
        <v/>
      </c>
      <c r="K63" s="10">
        <f t="shared" si="1"/>
        <v>10</v>
      </c>
      <c r="L63" s="126">
        <f>IF($E63="Not Scored", "N/A",IF(AND($D63='Auto Responses'!$J$27,$H63=""),"N/A",IF(AND($D63='Auto Responses'!$J$27,$H63='Auto Responses'!$J$7),1,IF(AND($D63='Auto Responses'!$J$27,$H63='Auto Responses'!$J$8),0,IF(OR($F63=$G63,$H63='Auto Responses'!$J$7),1,0)))))</f>
        <v>0</v>
      </c>
      <c r="M63" s="10" t="str">
        <f>VLOOKUP($A63,'Institution Evaluation'!$A$56:$J$346,10,0)&amp;""</f>
        <v>FALSE</v>
      </c>
      <c r="N63" s="10">
        <f t="shared" si="2"/>
        <v>0</v>
      </c>
      <c r="O63" s="126">
        <f t="shared" si="3"/>
        <v>10</v>
      </c>
      <c r="P63" s="126">
        <f t="shared" si="4"/>
        <v>0</v>
      </c>
      <c r="Q63" s="126">
        <f t="shared" si="5"/>
        <v>0</v>
      </c>
      <c r="R63" s="126">
        <f t="shared" si="9"/>
        <v>0</v>
      </c>
      <c r="S63" s="126">
        <f t="shared" si="6"/>
        <v>0</v>
      </c>
      <c r="T63" s="126">
        <f t="shared" si="7"/>
        <v>0</v>
      </c>
      <c r="U63" s="126">
        <f t="shared" si="10"/>
        <v>15</v>
      </c>
      <c r="V63" s="126">
        <f t="shared" si="8"/>
        <v>0</v>
      </c>
    </row>
    <row r="64" spans="1:22" ht="57" x14ac:dyDescent="0.2">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Evaluation'!$A$56:$J$346,3,0)&amp;""</f>
        <v/>
      </c>
      <c r="G64" s="10" t="str">
        <f>VLOOKUP($A64,'Institution Evaluation'!$A$56:$J$346,6,0)&amp;""</f>
        <v>Yes</v>
      </c>
      <c r="H64" s="10" t="str">
        <f>VLOOKUP($A64,'Institution Evaluation'!$A$56:$J$346,7,0)&amp;""</f>
        <v/>
      </c>
      <c r="I64" s="10" t="str">
        <f>VLOOKUP($A64,'Institution Evaluation'!$A$56:$J$346,8,0)&amp;""</f>
        <v>Critical Importance</v>
      </c>
      <c r="J64" s="10" t="str">
        <f>VLOOKUP($A64,'Institution Evaluation'!$A$56:$J$346,9,0)&amp;""</f>
        <v/>
      </c>
      <c r="K64" s="10">
        <f t="shared" si="1"/>
        <v>20</v>
      </c>
      <c r="L64" s="126">
        <f>IF($E64="Not Scored", "N/A",IF(AND($D64='Auto Responses'!$J$27,$H64=""),"N/A",IF(AND($D64='Auto Responses'!$J$27,$H64='Auto Responses'!$J$7),1,IF(AND($D64='Auto Responses'!$J$27,$H64='Auto Responses'!$J$8),0,IF(OR($F64=$G64,$H64='Auto Responses'!$J$7),1,0)))))</f>
        <v>0</v>
      </c>
      <c r="M64" s="10" t="str">
        <f>VLOOKUP($A64,'Institution Evaluation'!$A$56:$J$346,10,0)&amp;""</f>
        <v>FALSE</v>
      </c>
      <c r="N64" s="10">
        <f t="shared" si="2"/>
        <v>1</v>
      </c>
      <c r="O64" s="126">
        <f t="shared" si="3"/>
        <v>20</v>
      </c>
      <c r="P64" s="126">
        <f t="shared" si="4"/>
        <v>0</v>
      </c>
      <c r="Q64" s="126">
        <f t="shared" si="5"/>
        <v>0</v>
      </c>
      <c r="R64" s="126">
        <f t="shared" si="9"/>
        <v>0</v>
      </c>
      <c r="S64" s="126">
        <f t="shared" si="6"/>
        <v>0</v>
      </c>
      <c r="T64" s="126">
        <f t="shared" si="7"/>
        <v>1</v>
      </c>
      <c r="U64" s="126">
        <f t="shared" si="10"/>
        <v>16</v>
      </c>
      <c r="V64" s="126">
        <f t="shared" si="8"/>
        <v>16</v>
      </c>
    </row>
    <row r="65" spans="1:22" ht="57" x14ac:dyDescent="0.2">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Evaluation'!$A$56:$J$346,3,0)&amp;""</f>
        <v/>
      </c>
      <c r="G65" s="10" t="str">
        <f>VLOOKUP($A65,'Institution Evaluation'!$A$56:$J$346,6,0)&amp;""</f>
        <v>Yes</v>
      </c>
      <c r="H65" s="10" t="str">
        <f>VLOOKUP($A65,'Institution Evaluation'!$A$56:$J$346,7,0)&amp;""</f>
        <v/>
      </c>
      <c r="I65" s="10" t="str">
        <f>VLOOKUP($A65,'Institution Evaluation'!$A$56:$J$346,8,0)&amp;""</f>
        <v>Critical Importance</v>
      </c>
      <c r="J65" s="10" t="str">
        <f>VLOOKUP($A65,'Institution Evaluation'!$A$56:$J$346,9,0)&amp;""</f>
        <v/>
      </c>
      <c r="K65" s="10">
        <f t="shared" si="1"/>
        <v>20</v>
      </c>
      <c r="L65" s="126">
        <f>IF($E65="Not Scored", "N/A",IF(AND($D65='Auto Responses'!$J$27,$H65=""),"N/A",IF(AND($D65='Auto Responses'!$J$27,$H65='Auto Responses'!$J$7),1,IF(AND($D65='Auto Responses'!$J$27,$H65='Auto Responses'!$J$8),0,IF(OR($F65=$G65,$H65='Auto Responses'!$J$7),1,0)))))</f>
        <v>0</v>
      </c>
      <c r="M65" s="10" t="str">
        <f>VLOOKUP($A65,'Institution Evaluation'!$A$56:$J$346,10,0)&amp;""</f>
        <v>FALSE</v>
      </c>
      <c r="N65" s="10">
        <f t="shared" si="2"/>
        <v>1</v>
      </c>
      <c r="O65" s="126">
        <f t="shared" si="3"/>
        <v>20</v>
      </c>
      <c r="P65" s="126">
        <f t="shared" si="4"/>
        <v>0</v>
      </c>
      <c r="Q65" s="126">
        <f t="shared" si="5"/>
        <v>0</v>
      </c>
      <c r="R65" s="126">
        <f t="shared" si="9"/>
        <v>0</v>
      </c>
      <c r="S65" s="126">
        <f t="shared" si="6"/>
        <v>0</v>
      </c>
      <c r="T65" s="126">
        <f t="shared" si="7"/>
        <v>1</v>
      </c>
      <c r="U65" s="126">
        <f t="shared" si="10"/>
        <v>17</v>
      </c>
      <c r="V65" s="126">
        <f t="shared" si="8"/>
        <v>17</v>
      </c>
    </row>
    <row r="66" spans="1:22" ht="57" x14ac:dyDescent="0.2">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Evaluation'!$A$56:$J$346,3,0)&amp;""</f>
        <v/>
      </c>
      <c r="G66" s="10" t="str">
        <f>VLOOKUP($A66,'Institution Evaluation'!$A$56:$J$346,6,0)&amp;""</f>
        <v>Yes</v>
      </c>
      <c r="H66" s="10" t="str">
        <f>VLOOKUP($A66,'Institution Evaluation'!$A$56:$J$346,7,0)&amp;""</f>
        <v/>
      </c>
      <c r="I66" s="10" t="str">
        <f>VLOOKUP($A66,'Institution Evaluation'!$A$56:$J$346,8,0)&amp;""</f>
        <v>Critical Importance</v>
      </c>
      <c r="J66" s="10" t="str">
        <f>VLOOKUP($A66,'Institution Evaluation'!$A$56:$J$346,9,0)&amp;""</f>
        <v/>
      </c>
      <c r="K66" s="10">
        <f t="shared" si="1"/>
        <v>20</v>
      </c>
      <c r="L66" s="126">
        <f>IF($E66="Not Scored", "N/A",IF(AND($D66='Auto Responses'!$J$27,$H66=""),"N/A",IF(AND($D66='Auto Responses'!$J$27,$H66='Auto Responses'!$J$7),1,IF(AND($D66='Auto Responses'!$J$27,$H66='Auto Responses'!$J$8),0,IF(OR($F66=$G66,$H66='Auto Responses'!$J$7),1,0)))))</f>
        <v>0</v>
      </c>
      <c r="M66" s="10" t="str">
        <f>VLOOKUP($A66,'Institution Evaluation'!$A$56:$J$346,10,0)&amp;""</f>
        <v>FALSE</v>
      </c>
      <c r="N66" s="10">
        <f t="shared" si="2"/>
        <v>1</v>
      </c>
      <c r="O66" s="126">
        <f t="shared" si="3"/>
        <v>20</v>
      </c>
      <c r="P66" s="126">
        <f t="shared" si="4"/>
        <v>0</v>
      </c>
      <c r="Q66" s="126">
        <f t="shared" si="5"/>
        <v>0</v>
      </c>
      <c r="R66" s="126">
        <f t="shared" si="9"/>
        <v>0</v>
      </c>
      <c r="S66" s="126">
        <f t="shared" si="6"/>
        <v>0</v>
      </c>
      <c r="T66" s="126">
        <f t="shared" si="7"/>
        <v>1</v>
      </c>
      <c r="U66" s="126">
        <f t="shared" si="10"/>
        <v>18</v>
      </c>
      <c r="V66" s="126">
        <f t="shared" si="8"/>
        <v>18</v>
      </c>
    </row>
    <row r="67" spans="1:22" ht="57" x14ac:dyDescent="0.2">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Evaluation'!$A$56:$J$346,3,0)&amp;""</f>
        <v/>
      </c>
      <c r="G67" s="10" t="str">
        <f>VLOOKUP($A67,'Institution Evaluation'!$A$56:$J$346,6,0)&amp;""</f>
        <v>No</v>
      </c>
      <c r="H67" s="10" t="str">
        <f>VLOOKUP($A67,'Institution Evaluation'!$A$56:$J$346,7,0)&amp;""</f>
        <v/>
      </c>
      <c r="I67" s="10" t="str">
        <f>VLOOKUP($A67,'Institution Evaluation'!$A$56:$J$346,8,0)&amp;""</f>
        <v>Critical Importance</v>
      </c>
      <c r="J67" s="10" t="str">
        <f>VLOOKUP($A67,'Institution Evaluation'!$A$56:$J$346,9,0)&amp;""</f>
        <v/>
      </c>
      <c r="K67" s="10">
        <f t="shared" si="1"/>
        <v>20</v>
      </c>
      <c r="L67" s="126">
        <f>IF($E67="Not Scored", "N/A",IF(AND($D67='Auto Responses'!$J$27,$H67=""),"N/A",IF(AND($D67='Auto Responses'!$J$27,$H67='Auto Responses'!$J$7),1,IF(AND($D67='Auto Responses'!$J$27,$H67='Auto Responses'!$J$8),0,IF(OR($F67=$G67,$H67='Auto Responses'!$J$7),1,0)))))</f>
        <v>0</v>
      </c>
      <c r="M67" s="10" t="str">
        <f>VLOOKUP($A67,'Institution Evaluation'!$A$56:$J$346,10,0)&amp;""</f>
        <v>FALSE</v>
      </c>
      <c r="N67" s="10">
        <f t="shared" si="2"/>
        <v>1</v>
      </c>
      <c r="O67" s="126">
        <f t="shared" si="3"/>
        <v>20</v>
      </c>
      <c r="P67" s="126">
        <f t="shared" si="4"/>
        <v>0</v>
      </c>
      <c r="Q67" s="126">
        <f t="shared" ref="Q67:Q129" si="11">IF(M67="TRUE",1,0)</f>
        <v>0</v>
      </c>
      <c r="R67" s="126">
        <f t="shared" si="9"/>
        <v>0</v>
      </c>
      <c r="S67" s="126">
        <f t="shared" ref="S67:S129" si="12">IF(Q67=0,0,R67)</f>
        <v>0</v>
      </c>
      <c r="T67" s="126">
        <f t="shared" ref="T67:T129" si="13">IF(N67=1,1,0)</f>
        <v>1</v>
      </c>
      <c r="U67" s="126">
        <f t="shared" si="10"/>
        <v>19</v>
      </c>
      <c r="V67" s="126">
        <f t="shared" ref="V67:V129" si="14">IF(T67=0,0,U67)</f>
        <v>19</v>
      </c>
    </row>
    <row r="68" spans="1:22" ht="57" x14ac:dyDescent="0.2">
      <c r="A68" s="10" t="str">
        <f>Questions!$A68</f>
        <v>APPL-05</v>
      </c>
      <c r="B68" s="10" t="str">
        <f t="shared" ref="B68:B130" si="15">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Evaluation'!$A$56:$J$346,3,0)&amp;""</f>
        <v/>
      </c>
      <c r="G68" s="10" t="str">
        <f>VLOOKUP($A68,'Institution Evaluation'!$A$56:$J$346,6,0)&amp;""</f>
        <v>Yes</v>
      </c>
      <c r="H68" s="10" t="str">
        <f>VLOOKUP($A68,'Institution Evaluation'!$A$56:$J$346,7,0)&amp;""</f>
        <v/>
      </c>
      <c r="I68" s="10" t="str">
        <f>VLOOKUP($A68,'Institution Evaluation'!$A$56:$J$346,8,0)&amp;""</f>
        <v>Critical Importance</v>
      </c>
      <c r="J68" s="10" t="str">
        <f>VLOOKUP($A68,'Institution Evaluation'!$A$56:$J$346,9,0)&amp;""</f>
        <v/>
      </c>
      <c r="K68" s="10">
        <f t="shared" ref="K68:K130" si="16">IF($I68="Critical Importance",20,IF($I68="Minor Importance",5,10))</f>
        <v>20</v>
      </c>
      <c r="L68" s="126">
        <f>IF($E68="Not Scored", "N/A",IF(AND($D68='Auto Responses'!$J$27,$H68=""),"N/A",IF(AND($D68='Auto Responses'!$J$27,$H68='Auto Responses'!$J$7),1,IF(AND($D68='Auto Responses'!$J$27,$H68='Auto Responses'!$J$8),0,IF(OR($F68=$G68,$H68='Auto Responses'!$J$7),1,0)))))</f>
        <v>0</v>
      </c>
      <c r="M68" s="10" t="str">
        <f>VLOOKUP($A68,'Institution Evaluation'!$A$56:$J$346,10,0)&amp;""</f>
        <v>FALSE</v>
      </c>
      <c r="N68" s="10">
        <f t="shared" ref="N68:N130" si="17">IF($J68="Critical Importance",1,IF(AND($J68="",$I68="Critical Importance"),1,0))</f>
        <v>1</v>
      </c>
      <c r="O68" s="126">
        <f t="shared" ref="O68:O130" si="18">IF($E68="Not Scored","N/A",IF($J68="",$K68,IF($J68="Minor Importance",5,IF($J68="Standard Importance",10,IF($J68="Critical Importance",20,0)))))</f>
        <v>20</v>
      </c>
      <c r="P68" s="126">
        <f t="shared" ref="P68:P98" si="19">IF(OR($O68="N/A",$L68="N/A"),"N/A",$O68*$L68)</f>
        <v>0</v>
      </c>
      <c r="Q68" s="126">
        <f t="shared" si="11"/>
        <v>0</v>
      </c>
      <c r="R68" s="126">
        <f t="shared" si="9"/>
        <v>0</v>
      </c>
      <c r="S68" s="126">
        <f t="shared" si="12"/>
        <v>0</v>
      </c>
      <c r="T68" s="126">
        <f t="shared" si="13"/>
        <v>1</v>
      </c>
      <c r="U68" s="126">
        <f t="shared" si="10"/>
        <v>20</v>
      </c>
      <c r="V68" s="126">
        <f t="shared" si="14"/>
        <v>20</v>
      </c>
    </row>
    <row r="69" spans="1:22" ht="57" x14ac:dyDescent="0.2">
      <c r="A69" s="10" t="str">
        <f>Questions!$A69</f>
        <v>APPL-06</v>
      </c>
      <c r="B69" s="10" t="str">
        <f t="shared" si="15"/>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Evaluation'!$A$56:$J$346,3,0)&amp;""</f>
        <v/>
      </c>
      <c r="G69" s="10" t="str">
        <f>VLOOKUP($A69,'Institution Evaluation'!$A$56:$J$346,6,0)&amp;""</f>
        <v>Yes</v>
      </c>
      <c r="H69" s="10" t="str">
        <f>VLOOKUP($A69,'Institution Evaluation'!$A$56:$J$346,7,0)&amp;""</f>
        <v/>
      </c>
      <c r="I69" s="10" t="str">
        <f>VLOOKUP($A69,'Institution Evaluation'!$A$56:$J$346,8,0)&amp;""</f>
        <v>Critical Importance</v>
      </c>
      <c r="J69" s="10" t="str">
        <f>VLOOKUP($A69,'Institution Evaluation'!$A$56:$J$346,9,0)&amp;""</f>
        <v/>
      </c>
      <c r="K69" s="10">
        <f t="shared" si="16"/>
        <v>20</v>
      </c>
      <c r="L69" s="126">
        <f>IF($E69="Not Scored", "N/A",IF(AND($D69='Auto Responses'!$J$27,$H69=""),"N/A",IF(AND($D69='Auto Responses'!$J$27,$H69='Auto Responses'!$J$7),1,IF(AND($D69='Auto Responses'!$J$27,$H69='Auto Responses'!$J$8),0,IF(OR($F69=$G69,$H69='Auto Responses'!$J$7),1,0)))))</f>
        <v>0</v>
      </c>
      <c r="M69" s="10" t="str">
        <f>VLOOKUP($A69,'Institution Evaluation'!$A$56:$J$346,10,0)&amp;""</f>
        <v>FALSE</v>
      </c>
      <c r="N69" s="10">
        <f t="shared" si="17"/>
        <v>1</v>
      </c>
      <c r="O69" s="126">
        <f t="shared" si="18"/>
        <v>20</v>
      </c>
      <c r="P69" s="126">
        <f t="shared" si="19"/>
        <v>0</v>
      </c>
      <c r="Q69" s="126">
        <f t="shared" si="11"/>
        <v>0</v>
      </c>
      <c r="R69" s="126">
        <f t="shared" ref="R69:R132" si="20">R68+Q69</f>
        <v>0</v>
      </c>
      <c r="S69" s="126">
        <f t="shared" si="12"/>
        <v>0</v>
      </c>
      <c r="T69" s="126">
        <f t="shared" si="13"/>
        <v>1</v>
      </c>
      <c r="U69" s="126">
        <f t="shared" ref="U69:U132" si="21">U68+T69</f>
        <v>21</v>
      </c>
      <c r="V69" s="126">
        <f t="shared" si="14"/>
        <v>21</v>
      </c>
    </row>
    <row r="70" spans="1:22" ht="57" x14ac:dyDescent="0.2">
      <c r="A70" s="10" t="str">
        <f>Questions!$A70</f>
        <v>APPL-07</v>
      </c>
      <c r="B70" s="10" t="str">
        <f t="shared" si="15"/>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Evaluation'!$A$56:$J$346,3,0)&amp;""</f>
        <v/>
      </c>
      <c r="G70" s="10" t="str">
        <f>VLOOKUP($A70,'Institution Evaluation'!$A$56:$J$346,6,0)&amp;""</f>
        <v>Yes</v>
      </c>
      <c r="H70" s="10" t="str">
        <f>VLOOKUP($A70,'Institution Evaluation'!$A$56:$J$346,7,0)&amp;""</f>
        <v/>
      </c>
      <c r="I70" s="10" t="str">
        <f>VLOOKUP($A70,'Institution Evaluation'!$A$56:$J$346,8,0)&amp;""</f>
        <v>Critical Importance</v>
      </c>
      <c r="J70" s="10" t="str">
        <f>VLOOKUP($A70,'Institution Evaluation'!$A$56:$J$346,9,0)&amp;""</f>
        <v/>
      </c>
      <c r="K70" s="10">
        <f t="shared" si="16"/>
        <v>20</v>
      </c>
      <c r="L70" s="126">
        <f>IF($E70="Not Scored", "N/A",IF(AND($D70='Auto Responses'!$J$27,$H70=""),"N/A",IF(AND($D70='Auto Responses'!$J$27,$H70='Auto Responses'!$J$7),1,IF(AND($D70='Auto Responses'!$J$27,$H70='Auto Responses'!$J$8),0,IF(OR($F70=$G70,$H70='Auto Responses'!$J$7),1,0)))))</f>
        <v>0</v>
      </c>
      <c r="M70" s="10" t="str">
        <f>VLOOKUP($A70,'Institution Evaluation'!$A$56:$J$346,10,0)&amp;""</f>
        <v>FALSE</v>
      </c>
      <c r="N70" s="10">
        <f t="shared" si="17"/>
        <v>1</v>
      </c>
      <c r="O70" s="126">
        <f t="shared" si="18"/>
        <v>20</v>
      </c>
      <c r="P70" s="126">
        <f t="shared" si="19"/>
        <v>0</v>
      </c>
      <c r="Q70" s="126">
        <f t="shared" si="11"/>
        <v>0</v>
      </c>
      <c r="R70" s="126">
        <f t="shared" si="20"/>
        <v>0</v>
      </c>
      <c r="S70" s="126">
        <f t="shared" si="12"/>
        <v>0</v>
      </c>
      <c r="T70" s="126">
        <f t="shared" si="13"/>
        <v>1</v>
      </c>
      <c r="U70" s="126">
        <f t="shared" si="21"/>
        <v>22</v>
      </c>
      <c r="V70" s="126">
        <f t="shared" si="14"/>
        <v>22</v>
      </c>
    </row>
    <row r="71" spans="1:22" ht="57" x14ac:dyDescent="0.2">
      <c r="A71" s="10" t="str">
        <f>Questions!$A71</f>
        <v>APPL-08</v>
      </c>
      <c r="B71" s="10" t="str">
        <f t="shared" si="15"/>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Evaluation'!$A$56:$J$346,3,0)&amp;""</f>
        <v/>
      </c>
      <c r="G71" s="10" t="str">
        <f>VLOOKUP($A71,'Institution Evaluation'!$A$56:$J$346,6,0)&amp;""</f>
        <v>Yes</v>
      </c>
      <c r="H71" s="10" t="str">
        <f>VLOOKUP($A71,'Institution Evaluation'!$A$56:$J$346,7,0)&amp;""</f>
        <v/>
      </c>
      <c r="I71" s="10" t="str">
        <f>VLOOKUP($A71,'Institution Evaluation'!$A$56:$J$346,8,0)&amp;""</f>
        <v>Standard Importance</v>
      </c>
      <c r="J71" s="10" t="str">
        <f>VLOOKUP($A71,'Institution Evaluation'!$A$56:$J$346,9,0)&amp;""</f>
        <v/>
      </c>
      <c r="K71" s="10">
        <f t="shared" si="16"/>
        <v>10</v>
      </c>
      <c r="L71" s="126">
        <f>IF($E71="Not Scored", "N/A",IF(AND($D71='Auto Responses'!$J$27,$H71=""),"N/A",IF(AND($D71='Auto Responses'!$J$27,$H71='Auto Responses'!$J$7),1,IF(AND($D71='Auto Responses'!$J$27,$H71='Auto Responses'!$J$8),0,IF(OR($F71=$G71,$H71='Auto Responses'!$J$7),1,0)))))</f>
        <v>0</v>
      </c>
      <c r="M71" s="10" t="str">
        <f>VLOOKUP($A71,'Institution Evaluation'!$A$56:$J$346,10,0)&amp;""</f>
        <v>FALSE</v>
      </c>
      <c r="N71" s="10">
        <f t="shared" si="17"/>
        <v>0</v>
      </c>
      <c r="O71" s="126">
        <f t="shared" si="18"/>
        <v>10</v>
      </c>
      <c r="P71" s="126">
        <f t="shared" si="19"/>
        <v>0</v>
      </c>
      <c r="Q71" s="126">
        <f t="shared" si="11"/>
        <v>0</v>
      </c>
      <c r="R71" s="126">
        <f t="shared" si="20"/>
        <v>0</v>
      </c>
      <c r="S71" s="126">
        <f t="shared" si="12"/>
        <v>0</v>
      </c>
      <c r="T71" s="126">
        <f t="shared" si="13"/>
        <v>0</v>
      </c>
      <c r="U71" s="126">
        <f t="shared" si="21"/>
        <v>22</v>
      </c>
      <c r="V71" s="126">
        <f t="shared" si="14"/>
        <v>0</v>
      </c>
    </row>
    <row r="72" spans="1:22" ht="57" x14ac:dyDescent="0.2">
      <c r="A72" s="10" t="str">
        <f>Questions!$A72</f>
        <v>APPL-09</v>
      </c>
      <c r="B72" s="10" t="str">
        <f t="shared" si="15"/>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Evaluation'!$A$56:$J$346,3,0)&amp;""</f>
        <v/>
      </c>
      <c r="G72" s="10" t="str">
        <f>VLOOKUP($A72,'Institution Evaluation'!$A$56:$J$346,6,0)&amp;""</f>
        <v>Yes</v>
      </c>
      <c r="H72" s="10" t="str">
        <f>VLOOKUP($A72,'Institution Evaluation'!$A$56:$J$346,7,0)&amp;""</f>
        <v/>
      </c>
      <c r="I72" s="10" t="str">
        <f>VLOOKUP($A72,'Institution Evaluation'!$A$56:$J$346,8,0)&amp;""</f>
        <v>Standard Importance</v>
      </c>
      <c r="J72" s="10" t="str">
        <f>VLOOKUP($A72,'Institution Evaluation'!$A$56:$J$346,9,0)&amp;""</f>
        <v/>
      </c>
      <c r="K72" s="10">
        <f t="shared" si="16"/>
        <v>10</v>
      </c>
      <c r="L72" s="126">
        <f>IF($E72="Not Scored", "N/A",IF(AND($D72='Auto Responses'!$J$27,$H72=""),"N/A",IF(AND($D72='Auto Responses'!$J$27,$H72='Auto Responses'!$J$7),1,IF(AND($D72='Auto Responses'!$J$27,$H72='Auto Responses'!$J$8),0,IF(OR($F72=$G72,$H72='Auto Responses'!$J$7),1,0)))))</f>
        <v>0</v>
      </c>
      <c r="M72" s="10" t="str">
        <f>VLOOKUP($A72,'Institution Evaluation'!$A$56:$J$346,10,0)&amp;""</f>
        <v>FALSE</v>
      </c>
      <c r="N72" s="10">
        <f t="shared" si="17"/>
        <v>0</v>
      </c>
      <c r="O72" s="126">
        <f t="shared" si="18"/>
        <v>10</v>
      </c>
      <c r="P72" s="126">
        <f t="shared" si="19"/>
        <v>0</v>
      </c>
      <c r="Q72" s="126">
        <f t="shared" si="11"/>
        <v>0</v>
      </c>
      <c r="R72" s="126">
        <f t="shared" si="20"/>
        <v>0</v>
      </c>
      <c r="S72" s="126">
        <f t="shared" si="12"/>
        <v>0</v>
      </c>
      <c r="T72" s="126">
        <f t="shared" si="13"/>
        <v>0</v>
      </c>
      <c r="U72" s="126">
        <f t="shared" si="21"/>
        <v>22</v>
      </c>
      <c r="V72" s="126">
        <f t="shared" si="14"/>
        <v>0</v>
      </c>
    </row>
    <row r="73" spans="1:22" ht="57" x14ac:dyDescent="0.2">
      <c r="A73" s="10" t="str">
        <f>Questions!$A73</f>
        <v>APPL-10</v>
      </c>
      <c r="B73" s="10" t="str">
        <f t="shared" si="15"/>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Evaluation'!$A$56:$J$346,3,0)&amp;""</f>
        <v/>
      </c>
      <c r="G73" s="10" t="str">
        <f>VLOOKUP($A73,'Institution Evaluation'!$A$56:$J$346,6,0)&amp;""</f>
        <v>Yes</v>
      </c>
      <c r="H73" s="10" t="str">
        <f>VLOOKUP($A73,'Institution Evaluation'!$A$56:$J$346,7,0)&amp;""</f>
        <v/>
      </c>
      <c r="I73" s="10" t="str">
        <f>VLOOKUP($A73,'Institution Evaluation'!$A$56:$J$346,8,0)&amp;""</f>
        <v>Standard Importance</v>
      </c>
      <c r="J73" s="10" t="str">
        <f>VLOOKUP($A73,'Institution Evaluation'!$A$56:$J$346,9,0)&amp;""</f>
        <v/>
      </c>
      <c r="K73" s="10">
        <f t="shared" si="16"/>
        <v>10</v>
      </c>
      <c r="L73" s="126">
        <f>IF($E73="Not Scored", "N/A",IF(AND($D73='Auto Responses'!$J$27,$H73=""),"N/A",IF(AND($D73='Auto Responses'!$J$27,$H73='Auto Responses'!$J$7),1,IF(AND($D73='Auto Responses'!$J$27,$H73='Auto Responses'!$J$8),0,IF(OR($F73=$G73,$H73='Auto Responses'!$J$7),1,0)))))</f>
        <v>0</v>
      </c>
      <c r="M73" s="10" t="str">
        <f>VLOOKUP($A73,'Institution Evaluation'!$A$56:$J$346,10,0)&amp;""</f>
        <v>FALSE</v>
      </c>
      <c r="N73" s="10">
        <f t="shared" si="17"/>
        <v>0</v>
      </c>
      <c r="O73" s="126">
        <f t="shared" si="18"/>
        <v>10</v>
      </c>
      <c r="P73" s="126">
        <f t="shared" si="19"/>
        <v>0</v>
      </c>
      <c r="Q73" s="126">
        <f t="shared" si="11"/>
        <v>0</v>
      </c>
      <c r="R73" s="126">
        <f t="shared" si="20"/>
        <v>0</v>
      </c>
      <c r="S73" s="126">
        <f t="shared" si="12"/>
        <v>0</v>
      </c>
      <c r="T73" s="126">
        <f t="shared" si="13"/>
        <v>0</v>
      </c>
      <c r="U73" s="126">
        <f t="shared" si="21"/>
        <v>22</v>
      </c>
      <c r="V73" s="126">
        <f t="shared" si="14"/>
        <v>0</v>
      </c>
    </row>
    <row r="74" spans="1:22" ht="57" x14ac:dyDescent="0.2">
      <c r="A74" s="10" t="str">
        <f>Questions!$A74</f>
        <v>APPL-11</v>
      </c>
      <c r="B74" s="10" t="str">
        <f t="shared" si="15"/>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Evaluation'!$A$56:$J$346,3,0)&amp;""</f>
        <v/>
      </c>
      <c r="G74" s="10" t="str">
        <f>VLOOKUP($A74,'Institution Evaluation'!$A$56:$J$346,6,0)&amp;""</f>
        <v>Yes</v>
      </c>
      <c r="H74" s="10" t="str">
        <f>VLOOKUP($A74,'Institution Evaluation'!$A$56:$J$346,7,0)&amp;""</f>
        <v/>
      </c>
      <c r="I74" s="10" t="str">
        <f>VLOOKUP($A74,'Institution Evaluation'!$A$56:$J$346,8,0)&amp;""</f>
        <v>Standard Importance</v>
      </c>
      <c r="J74" s="10" t="str">
        <f>VLOOKUP($A74,'Institution Evaluation'!$A$56:$J$346,9,0)&amp;""</f>
        <v/>
      </c>
      <c r="K74" s="10">
        <f t="shared" si="16"/>
        <v>10</v>
      </c>
      <c r="L74" s="126">
        <f>IF($E74="Not Scored", "N/A",IF(AND($D74='Auto Responses'!$J$27,$H74=""),"N/A",IF(AND($D74='Auto Responses'!$J$27,$H74='Auto Responses'!$J$7),1,IF(AND($D74='Auto Responses'!$J$27,$H74='Auto Responses'!$J$8),0,IF(OR($F74=$G74,$H74='Auto Responses'!$J$7),1,0)))))</f>
        <v>0</v>
      </c>
      <c r="M74" s="10" t="str">
        <f>VLOOKUP($A74,'Institution Evaluation'!$A$56:$J$346,10,0)&amp;""</f>
        <v>FALSE</v>
      </c>
      <c r="N74" s="10">
        <f t="shared" si="17"/>
        <v>0</v>
      </c>
      <c r="O74" s="126">
        <f t="shared" si="18"/>
        <v>10</v>
      </c>
      <c r="P74" s="126">
        <f t="shared" si="19"/>
        <v>0</v>
      </c>
      <c r="Q74" s="126">
        <f t="shared" si="11"/>
        <v>0</v>
      </c>
      <c r="R74" s="126">
        <f t="shared" si="20"/>
        <v>0</v>
      </c>
      <c r="S74" s="126">
        <f t="shared" si="12"/>
        <v>0</v>
      </c>
      <c r="T74" s="126">
        <f t="shared" si="13"/>
        <v>0</v>
      </c>
      <c r="U74" s="126">
        <f t="shared" si="21"/>
        <v>22</v>
      </c>
      <c r="V74" s="126">
        <f t="shared" si="14"/>
        <v>0</v>
      </c>
    </row>
    <row r="75" spans="1:22" ht="57" x14ac:dyDescent="0.2">
      <c r="A75" s="10" t="str">
        <f>Questions!$A75</f>
        <v>APPL-12</v>
      </c>
      <c r="B75" s="10" t="str">
        <f t="shared" si="15"/>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Evaluation'!$A$56:$J$346,3,0)&amp;""</f>
        <v/>
      </c>
      <c r="G75" s="10" t="str">
        <f>VLOOKUP($A75,'Institution Evaluation'!$A$56:$J$346,6,0)&amp;""</f>
        <v>Yes</v>
      </c>
      <c r="H75" s="10" t="str">
        <f>VLOOKUP($A75,'Institution Evaluation'!$A$56:$J$346,7,0)&amp;""</f>
        <v/>
      </c>
      <c r="I75" s="10" t="str">
        <f>VLOOKUP($A75,'Institution Evaluation'!$A$56:$J$346,8,0)&amp;""</f>
        <v>Standard Importance</v>
      </c>
      <c r="J75" s="10" t="str">
        <f>VLOOKUP($A75,'Institution Evaluation'!$A$56:$J$346,9,0)&amp;""</f>
        <v/>
      </c>
      <c r="K75" s="10">
        <f t="shared" si="16"/>
        <v>10</v>
      </c>
      <c r="L75" s="126">
        <f>IF($E75="Not Scored", "N/A",IF(AND($D75='Auto Responses'!$J$27,$H75=""),"N/A",IF(AND($D75='Auto Responses'!$J$27,$H75='Auto Responses'!$J$7),1,IF(AND($D75='Auto Responses'!$J$27,$H75='Auto Responses'!$J$8),0,IF(OR($F75=$G75,$H75='Auto Responses'!$J$7),1,0)))))</f>
        <v>0</v>
      </c>
      <c r="M75" s="10" t="str">
        <f>VLOOKUP($A75,'Institution Evaluation'!$A$56:$J$346,10,0)&amp;""</f>
        <v>FALSE</v>
      </c>
      <c r="N75" s="10">
        <f t="shared" si="17"/>
        <v>0</v>
      </c>
      <c r="O75" s="126">
        <f t="shared" si="18"/>
        <v>10</v>
      </c>
      <c r="P75" s="126">
        <f t="shared" si="19"/>
        <v>0</v>
      </c>
      <c r="Q75" s="126">
        <f t="shared" si="11"/>
        <v>0</v>
      </c>
      <c r="R75" s="126">
        <f t="shared" si="20"/>
        <v>0</v>
      </c>
      <c r="S75" s="126">
        <f t="shared" si="12"/>
        <v>0</v>
      </c>
      <c r="T75" s="126">
        <f t="shared" si="13"/>
        <v>0</v>
      </c>
      <c r="U75" s="126">
        <f t="shared" si="21"/>
        <v>22</v>
      </c>
      <c r="V75" s="126">
        <f t="shared" si="14"/>
        <v>0</v>
      </c>
    </row>
    <row r="76" spans="1:22" ht="57" x14ac:dyDescent="0.2">
      <c r="A76" s="10" t="str">
        <f>Questions!$A76</f>
        <v>APPL-13</v>
      </c>
      <c r="B76" s="10" t="str">
        <f t="shared" si="15"/>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Evaluation'!$A$56:$J$346,3,0)&amp;""</f>
        <v/>
      </c>
      <c r="G76" s="10" t="str">
        <f>VLOOKUP($A76,'Institution Evaluation'!$A$56:$J$346,6,0)&amp;""</f>
        <v>Yes</v>
      </c>
      <c r="H76" s="10" t="str">
        <f>VLOOKUP($A76,'Institution Evaluation'!$A$56:$J$346,7,0)&amp;""</f>
        <v/>
      </c>
      <c r="I76" s="10" t="str">
        <f>VLOOKUP($A76,'Institution Evaluation'!$A$56:$J$346,8,0)&amp;""</f>
        <v>Minor Importance</v>
      </c>
      <c r="J76" s="10" t="str">
        <f>VLOOKUP($A76,'Institution Evaluation'!$A$56:$J$346,9,0)&amp;""</f>
        <v/>
      </c>
      <c r="K76" s="10">
        <f t="shared" si="16"/>
        <v>5</v>
      </c>
      <c r="L76" s="126">
        <f>IF($E76="Not Scored", "N/A",IF(AND($D76='Auto Responses'!$J$27,$H76=""),"N/A",IF(AND($D76='Auto Responses'!$J$27,$H76='Auto Responses'!$J$7),1,IF(AND($D76='Auto Responses'!$J$27,$H76='Auto Responses'!$J$8),0,IF(OR($F76=$G76,$H76='Auto Responses'!$J$7),1,0)))))</f>
        <v>0</v>
      </c>
      <c r="M76" s="10" t="str">
        <f>VLOOKUP($A76,'Institution Evaluation'!$A$56:$J$346,10,0)&amp;""</f>
        <v>FALSE</v>
      </c>
      <c r="N76" s="10">
        <f t="shared" si="17"/>
        <v>0</v>
      </c>
      <c r="O76" s="126">
        <f t="shared" si="18"/>
        <v>5</v>
      </c>
      <c r="P76" s="126">
        <f t="shared" si="19"/>
        <v>0</v>
      </c>
      <c r="Q76" s="126">
        <f t="shared" si="11"/>
        <v>0</v>
      </c>
      <c r="R76" s="126">
        <f t="shared" si="20"/>
        <v>0</v>
      </c>
      <c r="S76" s="126">
        <f t="shared" si="12"/>
        <v>0</v>
      </c>
      <c r="T76" s="126">
        <f t="shared" si="13"/>
        <v>0</v>
      </c>
      <c r="U76" s="126">
        <f t="shared" si="21"/>
        <v>22</v>
      </c>
      <c r="V76" s="126">
        <f t="shared" si="14"/>
        <v>0</v>
      </c>
    </row>
    <row r="77" spans="1:22" ht="57" x14ac:dyDescent="0.2">
      <c r="A77" s="10" t="str">
        <f>Questions!$A77</f>
        <v>APPL-14</v>
      </c>
      <c r="B77" s="10" t="str">
        <f t="shared" si="15"/>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Evaluation'!$A$56:$J$346,3,0)&amp;""</f>
        <v/>
      </c>
      <c r="G77" s="10" t="str">
        <f>VLOOKUP($A77,'Institution Evaluation'!$A$56:$J$346,6,0)&amp;""</f>
        <v>Yes</v>
      </c>
      <c r="H77" s="10" t="str">
        <f>VLOOKUP($A77,'Institution Evaluation'!$A$56:$J$346,7,0)&amp;""</f>
        <v/>
      </c>
      <c r="I77" s="10" t="str">
        <f>VLOOKUP($A77,'Institution Evaluation'!$A$56:$J$346,8,0)&amp;""</f>
        <v>Minor Importance</v>
      </c>
      <c r="J77" s="10" t="str">
        <f>VLOOKUP($A77,'Institution Evaluation'!$A$56:$J$346,9,0)&amp;""</f>
        <v/>
      </c>
      <c r="K77" s="10">
        <f t="shared" si="16"/>
        <v>5</v>
      </c>
      <c r="L77" s="126">
        <f>IF($E77="Not Scored", "N/A",IF(AND($D77='Auto Responses'!$J$27,$H77=""),"N/A",IF(AND($D77='Auto Responses'!$J$27,$H77='Auto Responses'!$J$7),1,IF(AND($D77='Auto Responses'!$J$27,$H77='Auto Responses'!$J$8),0,IF(OR($F77=$G77,$H77='Auto Responses'!$J$7),1,0)))))</f>
        <v>0</v>
      </c>
      <c r="M77" s="10" t="str">
        <f>VLOOKUP($A77,'Institution Evaluation'!$A$56:$J$346,10,0)&amp;""</f>
        <v>FALSE</v>
      </c>
      <c r="N77" s="10">
        <f t="shared" si="17"/>
        <v>0</v>
      </c>
      <c r="O77" s="126">
        <f t="shared" si="18"/>
        <v>5</v>
      </c>
      <c r="P77" s="126">
        <f t="shared" si="19"/>
        <v>0</v>
      </c>
      <c r="Q77" s="126">
        <f t="shared" si="11"/>
        <v>0</v>
      </c>
      <c r="R77" s="126">
        <f t="shared" si="20"/>
        <v>0</v>
      </c>
      <c r="S77" s="126">
        <f t="shared" si="12"/>
        <v>0</v>
      </c>
      <c r="T77" s="126">
        <f t="shared" si="13"/>
        <v>0</v>
      </c>
      <c r="U77" s="126">
        <f t="shared" si="21"/>
        <v>22</v>
      </c>
      <c r="V77" s="126">
        <f t="shared" si="14"/>
        <v>0</v>
      </c>
    </row>
    <row r="78" spans="1:22" ht="57" x14ac:dyDescent="0.2">
      <c r="A78" s="10" t="str">
        <f>Questions!$A78</f>
        <v>AAAI-01</v>
      </c>
      <c r="B78" s="10" t="str">
        <f t="shared" si="15"/>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Evaluation'!$A$56:$J$346,3,0)&amp;""</f>
        <v/>
      </c>
      <c r="G78" s="10" t="str">
        <f>VLOOKUP($A78,'Institution Evaluation'!$A$56:$J$346,6,0)&amp;""</f>
        <v>Yes</v>
      </c>
      <c r="H78" s="10" t="str">
        <f>VLOOKUP($A78,'Institution Evaluation'!$A$56:$J$346,7,0)&amp;""</f>
        <v/>
      </c>
      <c r="I78" s="10" t="str">
        <f>VLOOKUP($A78,'Institution Evaluation'!$A$56:$J$346,8,0)&amp;""</f>
        <v>Critical Importance</v>
      </c>
      <c r="J78" s="10" t="str">
        <f>VLOOKUP($A78,'Institution Evaluation'!$A$56:$J$346,9,0)&amp;""</f>
        <v/>
      </c>
      <c r="K78" s="10">
        <f t="shared" si="16"/>
        <v>20</v>
      </c>
      <c r="L78" s="126">
        <f>IF($E78="Not Scored", "N/A",IF(AND($D78='Auto Responses'!$J$27,$H78=""),"N/A",IF(AND($D78='Auto Responses'!$J$27,$H78='Auto Responses'!$J$7),1,IF(AND($D78='Auto Responses'!$J$27,$H78='Auto Responses'!$J$8),0,IF(OR($F78=$G78,$H78='Auto Responses'!$J$7),1,0)))))</f>
        <v>0</v>
      </c>
      <c r="M78" s="10" t="str">
        <f>VLOOKUP($A78,'Institution Evaluation'!$A$56:$J$346,10,0)&amp;""</f>
        <v>FALSE</v>
      </c>
      <c r="N78" s="10">
        <f t="shared" si="17"/>
        <v>1</v>
      </c>
      <c r="O78" s="126">
        <f t="shared" si="18"/>
        <v>20</v>
      </c>
      <c r="P78" s="126">
        <f t="shared" si="19"/>
        <v>0</v>
      </c>
      <c r="Q78" s="126">
        <f t="shared" si="11"/>
        <v>0</v>
      </c>
      <c r="R78" s="126">
        <f t="shared" si="20"/>
        <v>0</v>
      </c>
      <c r="S78" s="126">
        <f t="shared" si="12"/>
        <v>0</v>
      </c>
      <c r="T78" s="126">
        <f t="shared" si="13"/>
        <v>1</v>
      </c>
      <c r="U78" s="126">
        <f t="shared" si="21"/>
        <v>23</v>
      </c>
      <c r="V78" s="126">
        <f t="shared" si="14"/>
        <v>23</v>
      </c>
    </row>
    <row r="79" spans="1:22" ht="57" x14ac:dyDescent="0.2">
      <c r="A79" s="10" t="str">
        <f>Questions!$A79</f>
        <v>AAAI-02</v>
      </c>
      <c r="B79" s="10" t="str">
        <f t="shared" si="15"/>
        <v>AAAI</v>
      </c>
      <c r="C79" s="10" t="str">
        <f>VLOOKUP($A79,Questions!$A$3:$L$333,2,0)&amp;""</f>
        <v>Does your solution support local authentication protocols for user and administrator authentication?*</v>
      </c>
      <c r="D79" s="10" t="str">
        <f>VLOOKUP($A79,Questions!$A$3:$L$333,11,0)&amp;""</f>
        <v/>
      </c>
      <c r="E79" s="10" t="str">
        <f>VLOOKUP($A79,Questions!$A$3:$L$333,12,0)&amp;""</f>
        <v>Product</v>
      </c>
      <c r="F79" s="10" t="str">
        <f>VLOOKUP($A79,'Institution Evaluation'!$A$56:$J$346,3,0)&amp;""</f>
        <v/>
      </c>
      <c r="G79" s="10" t="str">
        <f>VLOOKUP($A79,'Institution Evaluation'!$A$56:$J$346,6,0)&amp;""</f>
        <v>Yes</v>
      </c>
      <c r="H79" s="10" t="str">
        <f>VLOOKUP($A79,'Institution Evaluation'!$A$56:$J$346,7,0)&amp;""</f>
        <v/>
      </c>
      <c r="I79" s="10" t="str">
        <f>VLOOKUP($A79,'Institution Evaluation'!$A$56:$J$346,8,0)&amp;""</f>
        <v>Critical Importance</v>
      </c>
      <c r="J79" s="10" t="str">
        <f>VLOOKUP($A79,'Institution Evaluation'!$A$56:$J$346,9,0)&amp;""</f>
        <v/>
      </c>
      <c r="K79" s="10">
        <f t="shared" si="16"/>
        <v>20</v>
      </c>
      <c r="L79" s="126">
        <f>IF($E79="Not Scored", "N/A",IF(AND($D79='Auto Responses'!$J$27,$H79=""),"N/A",IF(AND($D79='Auto Responses'!$J$27,$H79='Auto Responses'!$J$7),1,IF(AND($D79='Auto Responses'!$J$27,$H79='Auto Responses'!$J$8),0,IF(OR($F79=$G79,$H79='Auto Responses'!$J$7),1,0)))))</f>
        <v>0</v>
      </c>
      <c r="M79" s="10" t="str">
        <f>VLOOKUP($A79,'Institution Evaluation'!$A$56:$J$346,10,0)&amp;""</f>
        <v>FALSE</v>
      </c>
      <c r="N79" s="10">
        <f t="shared" si="17"/>
        <v>1</v>
      </c>
      <c r="O79" s="126">
        <f t="shared" si="18"/>
        <v>20</v>
      </c>
      <c r="P79" s="126">
        <f t="shared" si="19"/>
        <v>0</v>
      </c>
      <c r="Q79" s="126">
        <f t="shared" si="11"/>
        <v>0</v>
      </c>
      <c r="R79" s="126">
        <f t="shared" si="20"/>
        <v>0</v>
      </c>
      <c r="S79" s="126">
        <f t="shared" si="12"/>
        <v>0</v>
      </c>
      <c r="T79" s="126">
        <f t="shared" si="13"/>
        <v>1</v>
      </c>
      <c r="U79" s="126">
        <f t="shared" si="21"/>
        <v>24</v>
      </c>
      <c r="V79" s="126">
        <f t="shared" si="14"/>
        <v>24</v>
      </c>
    </row>
    <row r="80" spans="1:22" ht="57" x14ac:dyDescent="0.2">
      <c r="A80" s="10" t="str">
        <f>Questions!$A80</f>
        <v>AAAI-03</v>
      </c>
      <c r="B80" s="10" t="str">
        <f t="shared" si="15"/>
        <v>AAAI</v>
      </c>
      <c r="C80" s="10" t="str">
        <f>VLOOKUP($A80,Questions!$A$3:$L$333,2,0)&amp;""</f>
        <v>Can you enforce password/passphrase complexity requirements (provided by the institution)?*</v>
      </c>
      <c r="D80" s="10" t="str">
        <f>VLOOKUP($A80,Questions!$A$3:$L$333,11,0)&amp;""</f>
        <v/>
      </c>
      <c r="E80" s="10" t="str">
        <f>VLOOKUP($A80,Questions!$A$3:$L$333,12,0)&amp;""</f>
        <v>Product</v>
      </c>
      <c r="F80" s="10" t="str">
        <f>VLOOKUP($A80,'Institution Evaluation'!$A$56:$J$346,3,0)&amp;""</f>
        <v/>
      </c>
      <c r="G80" s="10" t="str">
        <f>VLOOKUP($A80,'Institution Evaluation'!$A$56:$J$346,6,0)&amp;""</f>
        <v>Yes</v>
      </c>
      <c r="H80" s="10" t="str">
        <f>VLOOKUP($A80,'Institution Evaluation'!$A$56:$J$346,7,0)&amp;""</f>
        <v/>
      </c>
      <c r="I80" s="10" t="str">
        <f>VLOOKUP($A80,'Institution Evaluation'!$A$56:$J$346,8,0)&amp;""</f>
        <v>Critical Importance</v>
      </c>
      <c r="J80" s="10" t="str">
        <f>VLOOKUP($A80,'Institution Evaluation'!$A$56:$J$346,9,0)&amp;""</f>
        <v/>
      </c>
      <c r="K80" s="10">
        <f t="shared" si="16"/>
        <v>20</v>
      </c>
      <c r="L80" s="126">
        <f>IF($E80="Not Scored", "N/A",IF(AND($D80='Auto Responses'!$J$27,$H80=""),"N/A",IF(AND($D80='Auto Responses'!$J$27,$H80='Auto Responses'!$J$7),1,IF(AND($D80='Auto Responses'!$J$27,$H80='Auto Responses'!$J$8),0,IF(OR($F80=$G80,$H80='Auto Responses'!$J$7),1,0)))))</f>
        <v>0</v>
      </c>
      <c r="M80" s="10" t="str">
        <f>VLOOKUP($A80,'Institution Evaluation'!$A$56:$J$346,10,0)&amp;""</f>
        <v>FALSE</v>
      </c>
      <c r="N80" s="10">
        <f t="shared" si="17"/>
        <v>1</v>
      </c>
      <c r="O80" s="126">
        <f t="shared" si="18"/>
        <v>20</v>
      </c>
      <c r="P80" s="126">
        <f t="shared" si="19"/>
        <v>0</v>
      </c>
      <c r="Q80" s="126">
        <f t="shared" si="11"/>
        <v>0</v>
      </c>
      <c r="R80" s="126">
        <f t="shared" si="20"/>
        <v>0</v>
      </c>
      <c r="S80" s="126">
        <f t="shared" si="12"/>
        <v>0</v>
      </c>
      <c r="T80" s="126">
        <f t="shared" si="13"/>
        <v>1</v>
      </c>
      <c r="U80" s="126">
        <f t="shared" si="21"/>
        <v>25</v>
      </c>
      <c r="V80" s="126">
        <f t="shared" si="14"/>
        <v>25</v>
      </c>
    </row>
    <row r="81" spans="1:22" ht="57" x14ac:dyDescent="0.2">
      <c r="A81" s="10" t="str">
        <f>Questions!$A81</f>
        <v>AAAI-04</v>
      </c>
      <c r="B81" s="10" t="str">
        <f t="shared" si="15"/>
        <v>AAAI</v>
      </c>
      <c r="C81" s="10" t="str">
        <f>VLOOKUP($A81,Questions!$A$3:$L$333,2,0)&amp;""</f>
        <v>Does the system have password complexity or length limitations and/or restrictions?*</v>
      </c>
      <c r="D81" s="10" t="str">
        <f>VLOOKUP($A81,Questions!$A$3:$L$333,11,0)&amp;""</f>
        <v/>
      </c>
      <c r="E81" s="10" t="str">
        <f>VLOOKUP($A81,Questions!$A$3:$L$333,12,0)&amp;""</f>
        <v>Product</v>
      </c>
      <c r="F81" s="10" t="str">
        <f>VLOOKUP($A81,'Institution Evaluation'!$A$56:$J$346,3,0)&amp;""</f>
        <v/>
      </c>
      <c r="G81" s="10" t="str">
        <f>VLOOKUP($A81,'Institution Evaluation'!$A$56:$J$346,6,0)&amp;""</f>
        <v>No</v>
      </c>
      <c r="H81" s="10" t="str">
        <f>VLOOKUP($A81,'Institution Evaluation'!$A$56:$J$346,7,0)&amp;""</f>
        <v/>
      </c>
      <c r="I81" s="10" t="str">
        <f>VLOOKUP($A81,'Institution Evaluation'!$A$56:$J$346,8,0)&amp;""</f>
        <v>Critical Importance</v>
      </c>
      <c r="J81" s="10" t="str">
        <f>VLOOKUP($A81,'Institution Evaluation'!$A$56:$J$346,9,0)&amp;""</f>
        <v/>
      </c>
      <c r="K81" s="10">
        <f t="shared" si="16"/>
        <v>20</v>
      </c>
      <c r="L81" s="126">
        <f>IF($E81="Not Scored", "N/A",IF(AND($D81='Auto Responses'!$J$27,$H81=""),"N/A",IF(AND($D81='Auto Responses'!$J$27,$H81='Auto Responses'!$J$7),1,IF(AND($D81='Auto Responses'!$J$27,$H81='Auto Responses'!$J$8),0,IF(OR($F81=$G81,$H81='Auto Responses'!$J$7),1,0)))))</f>
        <v>0</v>
      </c>
      <c r="M81" s="10" t="str">
        <f>VLOOKUP($A81,'Institution Evaluation'!$A$56:$J$346,10,0)&amp;""</f>
        <v>FALSE</v>
      </c>
      <c r="N81" s="10">
        <f t="shared" si="17"/>
        <v>1</v>
      </c>
      <c r="O81" s="126">
        <f t="shared" si="18"/>
        <v>20</v>
      </c>
      <c r="P81" s="126">
        <f t="shared" si="19"/>
        <v>0</v>
      </c>
      <c r="Q81" s="126">
        <f t="shared" si="11"/>
        <v>0</v>
      </c>
      <c r="R81" s="126">
        <f t="shared" si="20"/>
        <v>0</v>
      </c>
      <c r="S81" s="126">
        <f t="shared" si="12"/>
        <v>0</v>
      </c>
      <c r="T81" s="126">
        <f t="shared" si="13"/>
        <v>1</v>
      </c>
      <c r="U81" s="126">
        <f t="shared" si="21"/>
        <v>26</v>
      </c>
      <c r="V81" s="126">
        <f t="shared" si="14"/>
        <v>26</v>
      </c>
    </row>
    <row r="82" spans="1:22" ht="57" x14ac:dyDescent="0.2">
      <c r="A82" s="10" t="str">
        <f>Questions!$A82</f>
        <v>AAAI-05</v>
      </c>
      <c r="B82" s="10" t="str">
        <f t="shared" si="15"/>
        <v>AAAI</v>
      </c>
      <c r="C82" s="10" t="str">
        <f>VLOOKUP($A82,Questions!$A$3:$L$333,2,0)&amp;""</f>
        <v>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Evaluation'!$A$56:$J$346,3,0)&amp;""</f>
        <v/>
      </c>
      <c r="G82" s="10" t="str">
        <f>VLOOKUP($A82,'Institution Evaluation'!$A$56:$J$346,6,0)&amp;""</f>
        <v>Yes</v>
      </c>
      <c r="H82" s="10" t="str">
        <f>VLOOKUP($A82,'Institution Evaluation'!$A$56:$J$346,7,0)&amp;""</f>
        <v/>
      </c>
      <c r="I82" s="10" t="str">
        <f>VLOOKUP($A82,'Institution Evaluation'!$A$56:$J$346,8,0)&amp;""</f>
        <v>Critical Importance</v>
      </c>
      <c r="J82" s="10" t="str">
        <f>VLOOKUP($A82,'Institution Evaluation'!$A$56:$J$346,9,0)&amp;""</f>
        <v/>
      </c>
      <c r="K82" s="10">
        <f t="shared" si="16"/>
        <v>20</v>
      </c>
      <c r="L82" s="126">
        <f>IF($E82="Not Scored", "N/A",IF(AND($D82='Auto Responses'!$J$27,$H82=""),"N/A",IF(AND($D82='Auto Responses'!$J$27,$H82='Auto Responses'!$J$7),1,IF(AND($D82='Auto Responses'!$J$27,$H82='Auto Responses'!$J$8),0,IF(OR($F82=$G82,$H82='Auto Responses'!$J$7),1,0)))))</f>
        <v>0</v>
      </c>
      <c r="M82" s="10" t="str">
        <f>VLOOKUP($A82,'Institution Evaluation'!$A$56:$J$346,10,0)&amp;""</f>
        <v>FALSE</v>
      </c>
      <c r="N82" s="10">
        <f t="shared" si="17"/>
        <v>1</v>
      </c>
      <c r="O82" s="126">
        <f t="shared" si="18"/>
        <v>20</v>
      </c>
      <c r="P82" s="126">
        <f t="shared" si="19"/>
        <v>0</v>
      </c>
      <c r="Q82" s="126">
        <f t="shared" si="11"/>
        <v>0</v>
      </c>
      <c r="R82" s="126">
        <f t="shared" si="20"/>
        <v>0</v>
      </c>
      <c r="S82" s="126">
        <f t="shared" si="12"/>
        <v>0</v>
      </c>
      <c r="T82" s="126">
        <f t="shared" si="13"/>
        <v>1</v>
      </c>
      <c r="U82" s="126">
        <f t="shared" si="21"/>
        <v>27</v>
      </c>
      <c r="V82" s="126">
        <f t="shared" si="14"/>
        <v>27</v>
      </c>
    </row>
    <row r="83" spans="1:22" ht="57" x14ac:dyDescent="0.2">
      <c r="A83" s="10" t="str">
        <f>Questions!$A83</f>
        <v>AAAI-06</v>
      </c>
      <c r="B83" s="10" t="str">
        <f t="shared" si="15"/>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Evaluation'!$A$56:$J$346,3,0)&amp;""</f>
        <v/>
      </c>
      <c r="G83" s="10" t="str">
        <f>VLOOKUP($A83,'Institution Evaluation'!$A$56:$J$346,6,0)&amp;""</f>
        <v>Yes</v>
      </c>
      <c r="H83" s="10" t="str">
        <f>VLOOKUP($A83,'Institution Evaluation'!$A$56:$J$346,7,0)&amp;""</f>
        <v/>
      </c>
      <c r="I83" s="10" t="str">
        <f>VLOOKUP($A83,'Institution Evaluation'!$A$56:$J$346,8,0)&amp;""</f>
        <v>Critical Importance</v>
      </c>
      <c r="J83" s="10" t="str">
        <f>VLOOKUP($A83,'Institution Evaluation'!$A$56:$J$346,9,0)&amp;""</f>
        <v/>
      </c>
      <c r="K83" s="10">
        <f t="shared" si="16"/>
        <v>20</v>
      </c>
      <c r="L83" s="126">
        <f>IF($E83="Not Scored", "N/A",IF(AND($D83='Auto Responses'!$J$27,$H83=""),"N/A",IF(AND($D83='Auto Responses'!$J$27,$H83='Auto Responses'!$J$7),1,IF(AND($D83='Auto Responses'!$J$27,$H83='Auto Responses'!$J$8),0,IF(OR($F83=$G83,$H83='Auto Responses'!$J$7),1,0)))))</f>
        <v>0</v>
      </c>
      <c r="M83" s="10" t="str">
        <f>VLOOKUP($A83,'Institution Evaluation'!$A$56:$J$346,10,0)&amp;""</f>
        <v>FALSE</v>
      </c>
      <c r="N83" s="10">
        <f t="shared" si="17"/>
        <v>1</v>
      </c>
      <c r="O83" s="126">
        <f t="shared" si="18"/>
        <v>20</v>
      </c>
      <c r="P83" s="126">
        <f t="shared" si="19"/>
        <v>0</v>
      </c>
      <c r="Q83" s="126">
        <f t="shared" si="11"/>
        <v>0</v>
      </c>
      <c r="R83" s="126">
        <f t="shared" si="20"/>
        <v>0</v>
      </c>
      <c r="S83" s="126">
        <f t="shared" si="12"/>
        <v>0</v>
      </c>
      <c r="T83" s="126">
        <f t="shared" si="13"/>
        <v>1</v>
      </c>
      <c r="U83" s="126">
        <f t="shared" si="21"/>
        <v>28</v>
      </c>
      <c r="V83" s="126">
        <f t="shared" si="14"/>
        <v>28</v>
      </c>
    </row>
    <row r="84" spans="1:22" ht="57" x14ac:dyDescent="0.2">
      <c r="A84" s="10" t="str">
        <f>Questions!$A84</f>
        <v>AAAI-07</v>
      </c>
      <c r="B84" s="10" t="str">
        <f t="shared" si="15"/>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Evaluation'!$A$56:$J$346,3,0)&amp;""</f>
        <v/>
      </c>
      <c r="G84" s="10" t="str">
        <f>VLOOKUP($A84,'Institution Evaluation'!$A$56:$J$346,6,0)&amp;""</f>
        <v>No</v>
      </c>
      <c r="H84" s="10" t="str">
        <f>VLOOKUP($A84,'Institution Evaluation'!$A$56:$J$346,7,0)&amp;""</f>
        <v/>
      </c>
      <c r="I84" s="10" t="str">
        <f>VLOOKUP($A84,'Institution Evaluation'!$A$56:$J$346,8,0)&amp;""</f>
        <v>Critical Importance</v>
      </c>
      <c r="J84" s="10" t="str">
        <f>VLOOKUP($A84,'Institution Evaluation'!$A$56:$J$346,9,0)&amp;""</f>
        <v/>
      </c>
      <c r="K84" s="10">
        <f t="shared" si="16"/>
        <v>20</v>
      </c>
      <c r="L84" s="126">
        <f>IF($E84="Not Scored", "N/A",IF(AND($D84='Auto Responses'!$J$27,$H84=""),"N/A",IF(AND($D84='Auto Responses'!$J$27,$H84='Auto Responses'!$J$7),1,IF(AND($D84='Auto Responses'!$J$27,$H84='Auto Responses'!$J$8),0,IF(OR($F84=$G84,$H84='Auto Responses'!$J$7),1,0)))))</f>
        <v>0</v>
      </c>
      <c r="M84" s="10" t="str">
        <f>VLOOKUP($A84,'Institution Evaluation'!$A$56:$J$346,10,0)&amp;""</f>
        <v>FALSE</v>
      </c>
      <c r="N84" s="10">
        <f t="shared" si="17"/>
        <v>1</v>
      </c>
      <c r="O84" s="126">
        <f t="shared" si="18"/>
        <v>20</v>
      </c>
      <c r="P84" s="126">
        <f t="shared" si="19"/>
        <v>0</v>
      </c>
      <c r="Q84" s="126">
        <f t="shared" si="11"/>
        <v>0</v>
      </c>
      <c r="R84" s="126">
        <f t="shared" si="20"/>
        <v>0</v>
      </c>
      <c r="S84" s="126">
        <f t="shared" si="12"/>
        <v>0</v>
      </c>
      <c r="T84" s="126">
        <f t="shared" si="13"/>
        <v>1</v>
      </c>
      <c r="U84" s="126">
        <f t="shared" si="21"/>
        <v>29</v>
      </c>
      <c r="V84" s="126">
        <f t="shared" si="14"/>
        <v>29</v>
      </c>
    </row>
    <row r="85" spans="1:22" ht="57" x14ac:dyDescent="0.2">
      <c r="A85" s="10" t="str">
        <f>Questions!$A85</f>
        <v>AAAI-08</v>
      </c>
      <c r="B85" s="10" t="str">
        <f t="shared" si="15"/>
        <v>AAAI</v>
      </c>
      <c r="C85" s="10" t="str">
        <f>VLOOKUP($A85,Questions!$A$3:$L$333,2,0)&amp;""</f>
        <v>Are you storing any passwords in plaintext?*</v>
      </c>
      <c r="D85" s="10" t="str">
        <f>VLOOKUP($A85,Questions!$A$3:$L$333,11,0)&amp;""</f>
        <v/>
      </c>
      <c r="E85" s="10" t="str">
        <f>VLOOKUP($A85,Questions!$A$3:$L$333,12,0)&amp;""</f>
        <v>Product</v>
      </c>
      <c r="F85" s="10" t="str">
        <f>VLOOKUP($A85,'Institution Evaluation'!$A$56:$J$346,3,0)&amp;""</f>
        <v/>
      </c>
      <c r="G85" s="10" t="str">
        <f>VLOOKUP($A85,'Institution Evaluation'!$A$56:$J$346,6,0)&amp;""</f>
        <v>No</v>
      </c>
      <c r="H85" s="10" t="str">
        <f>VLOOKUP($A85,'Institution Evaluation'!$A$56:$J$346,7,0)&amp;""</f>
        <v/>
      </c>
      <c r="I85" s="10" t="str">
        <f>VLOOKUP($A85,'Institution Evaluation'!$A$56:$J$346,8,0)&amp;""</f>
        <v>Critical Importance</v>
      </c>
      <c r="J85" s="10" t="str">
        <f>VLOOKUP($A85,'Institution Evaluation'!$A$56:$J$346,9,0)&amp;""</f>
        <v/>
      </c>
      <c r="K85" s="10">
        <f t="shared" si="16"/>
        <v>20</v>
      </c>
      <c r="L85" s="126">
        <f>IF($E85="Not Scored", "N/A",IF(AND($D85='Auto Responses'!$J$27,$H85=""),"N/A",IF(AND($D85='Auto Responses'!$J$27,$H85='Auto Responses'!$J$7),1,IF(AND($D85='Auto Responses'!$J$27,$H85='Auto Responses'!$J$8),0,IF(OR($F85=$G85,$H85='Auto Responses'!$J$7),1,0)))))</f>
        <v>0</v>
      </c>
      <c r="M85" s="10" t="str">
        <f>VLOOKUP($A85,'Institution Evaluation'!$A$56:$J$346,10,0)&amp;""</f>
        <v>FALSE</v>
      </c>
      <c r="N85" s="10">
        <f t="shared" si="17"/>
        <v>1</v>
      </c>
      <c r="O85" s="126">
        <f t="shared" si="18"/>
        <v>20</v>
      </c>
      <c r="P85" s="126">
        <f t="shared" si="19"/>
        <v>0</v>
      </c>
      <c r="Q85" s="126">
        <f t="shared" si="11"/>
        <v>0</v>
      </c>
      <c r="R85" s="126">
        <f t="shared" si="20"/>
        <v>0</v>
      </c>
      <c r="S85" s="126">
        <f t="shared" si="12"/>
        <v>0</v>
      </c>
      <c r="T85" s="126">
        <f t="shared" si="13"/>
        <v>1</v>
      </c>
      <c r="U85" s="126">
        <f t="shared" si="21"/>
        <v>30</v>
      </c>
      <c r="V85" s="126">
        <f t="shared" si="14"/>
        <v>30</v>
      </c>
    </row>
    <row r="86" spans="1:22" ht="57" x14ac:dyDescent="0.2">
      <c r="A86" s="10" t="str">
        <f>Questions!$A86</f>
        <v>AAAI-09</v>
      </c>
      <c r="B86" s="10" t="str">
        <f t="shared" si="15"/>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Evaluation'!$A$56:$J$346,3,0)&amp;""</f>
        <v/>
      </c>
      <c r="G86" s="10" t="str">
        <f>VLOOKUP($A86,'Institution Evaluation'!$A$56:$J$346,6,0)&amp;""</f>
        <v>Yes</v>
      </c>
      <c r="H86" s="10" t="str">
        <f>VLOOKUP($A86,'Institution Evaluation'!$A$56:$J$346,7,0)&amp;""</f>
        <v/>
      </c>
      <c r="I86" s="10" t="str">
        <f>VLOOKUP($A86,'Institution Evaluation'!$A$56:$J$346,8,0)&amp;""</f>
        <v>Critical Importance</v>
      </c>
      <c r="J86" s="10" t="str">
        <f>VLOOKUP($A86,'Institution Evaluation'!$A$56:$J$346,9,0)&amp;""</f>
        <v/>
      </c>
      <c r="K86" s="10">
        <f t="shared" si="16"/>
        <v>20</v>
      </c>
      <c r="L86" s="126">
        <f>IF($E86="Not Scored", "N/A",IF(AND($D86='Auto Responses'!$J$27,$H86=""),"N/A",IF(AND($D86='Auto Responses'!$J$27,$H86='Auto Responses'!$J$7),1,IF(AND($D86='Auto Responses'!$J$27,$H86='Auto Responses'!$J$8),0,IF(OR($F86=$G86,$H86='Auto Responses'!$J$7),1,0)))))</f>
        <v>0</v>
      </c>
      <c r="M86" s="10" t="str">
        <f>VLOOKUP($A86,'Institution Evaluation'!$A$56:$J$346,10,0)&amp;""</f>
        <v>FALSE</v>
      </c>
      <c r="N86" s="10">
        <f t="shared" si="17"/>
        <v>1</v>
      </c>
      <c r="O86" s="126">
        <f t="shared" si="18"/>
        <v>20</v>
      </c>
      <c r="P86" s="126">
        <f t="shared" si="19"/>
        <v>0</v>
      </c>
      <c r="Q86" s="126">
        <f t="shared" si="11"/>
        <v>0</v>
      </c>
      <c r="R86" s="126">
        <f t="shared" si="20"/>
        <v>0</v>
      </c>
      <c r="S86" s="126">
        <f t="shared" si="12"/>
        <v>0</v>
      </c>
      <c r="T86" s="126">
        <f t="shared" si="13"/>
        <v>1</v>
      </c>
      <c r="U86" s="126">
        <f t="shared" si="21"/>
        <v>31</v>
      </c>
      <c r="V86" s="126">
        <f t="shared" si="14"/>
        <v>31</v>
      </c>
    </row>
    <row r="87" spans="1:22" ht="114" x14ac:dyDescent="0.2">
      <c r="A87" s="10" t="str">
        <f>Questions!$A87</f>
        <v>AAAI-10</v>
      </c>
      <c r="B87" s="10" t="str">
        <f t="shared" si="15"/>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Neutral until evaluated</v>
      </c>
      <c r="E87" s="10" t="str">
        <f>VLOOKUP($A87,Questions!$A$3:$L$333,12,0)&amp;""</f>
        <v>Product</v>
      </c>
      <c r="F87" s="10" t="str">
        <f>VLOOKUP($A87,'Institution Evaluation'!$A$56:$J$346,3,0)&amp;""</f>
        <v/>
      </c>
      <c r="G87" s="10" t="str">
        <f>VLOOKUP($A87,'Institution Evaluation'!$A$56:$J$346,6,0)&amp;""</f>
        <v>Yes</v>
      </c>
      <c r="H87" s="10" t="str">
        <f>VLOOKUP($A87,'Institution Evaluation'!$A$56:$J$346,7,0)&amp;""</f>
        <v/>
      </c>
      <c r="I87" s="10" t="str">
        <f>VLOOKUP($A87,'Institution Evaluation'!$A$56:$J$346,8,0)&amp;""</f>
        <v>Critical Importance</v>
      </c>
      <c r="J87" s="10" t="str">
        <f>VLOOKUP($A87,'Institution Evaluation'!$A$56:$J$346,9,0)&amp;""</f>
        <v/>
      </c>
      <c r="K87" s="10">
        <f t="shared" si="16"/>
        <v>20</v>
      </c>
      <c r="L87" s="126" t="str">
        <f>IF($E87="Not Scored", "N/A",IF(AND($D87='Auto Responses'!$J$27,$H87=""),"N/A",IF(AND($D87='Auto Responses'!$J$27,$H87='Auto Responses'!$J$7),1,IF(AND($D87='Auto Responses'!$J$27,$H87='Auto Responses'!$J$8),0,IF(OR($F87=$G87,$H87='Auto Responses'!$J$7),1,0)))))</f>
        <v>N/A</v>
      </c>
      <c r="M87" s="10" t="str">
        <f>VLOOKUP($A87,'Institution Evaluation'!$A$56:$J$346,10,0)&amp;""</f>
        <v>FALSE</v>
      </c>
      <c r="N87" s="10">
        <f t="shared" si="17"/>
        <v>1</v>
      </c>
      <c r="O87" s="126">
        <f t="shared" si="18"/>
        <v>20</v>
      </c>
      <c r="P87" s="126" t="str">
        <f t="shared" si="19"/>
        <v>N/A</v>
      </c>
      <c r="Q87" s="126">
        <f t="shared" si="11"/>
        <v>0</v>
      </c>
      <c r="R87" s="126">
        <f t="shared" si="20"/>
        <v>0</v>
      </c>
      <c r="S87" s="126">
        <f t="shared" si="12"/>
        <v>0</v>
      </c>
      <c r="T87" s="126">
        <f t="shared" si="13"/>
        <v>1</v>
      </c>
      <c r="U87" s="126">
        <f t="shared" si="21"/>
        <v>32</v>
      </c>
      <c r="V87" s="126">
        <f t="shared" si="14"/>
        <v>32</v>
      </c>
    </row>
    <row r="88" spans="1:22" ht="57" x14ac:dyDescent="0.2">
      <c r="A88" s="10" t="str">
        <f>Questions!$A88</f>
        <v>AAAI-11</v>
      </c>
      <c r="B88" s="10" t="str">
        <f t="shared" si="15"/>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Neutral until evaluated</v>
      </c>
      <c r="E88" s="10" t="str">
        <f>VLOOKUP($A88,Questions!$A$3:$L$333,12,0)&amp;""</f>
        <v>Product</v>
      </c>
      <c r="F88" s="10" t="str">
        <f>VLOOKUP($A88,'Institution Evaluation'!$A$56:$J$346,3,0)&amp;""</f>
        <v/>
      </c>
      <c r="G88" s="10" t="str">
        <f>VLOOKUP($A88,'Institution Evaluation'!$A$56:$J$346,6,0)&amp;""</f>
        <v>Yes</v>
      </c>
      <c r="H88" s="10" t="str">
        <f>VLOOKUP($A88,'Institution Evaluation'!$A$56:$J$346,7,0)&amp;""</f>
        <v/>
      </c>
      <c r="I88" s="10" t="str">
        <f>VLOOKUP($A88,'Institution Evaluation'!$A$56:$J$346,8,0)&amp;""</f>
        <v>Critical Importance</v>
      </c>
      <c r="J88" s="10" t="str">
        <f>VLOOKUP($A88,'Institution Evaluation'!$A$56:$J$346,9,0)&amp;""</f>
        <v/>
      </c>
      <c r="K88" s="10">
        <f t="shared" si="16"/>
        <v>20</v>
      </c>
      <c r="L88" s="126" t="str">
        <f>IF($E88="Not Scored", "N/A",IF(AND($D88='Auto Responses'!$J$27,$H88=""),"N/A",IF(AND($D88='Auto Responses'!$J$27,$H88='Auto Responses'!$J$7),1,IF(AND($D88='Auto Responses'!$J$27,$H88='Auto Responses'!$J$8),0,IF(OR($F88=$G88,$H88='Auto Responses'!$J$7),1,0)))))</f>
        <v>N/A</v>
      </c>
      <c r="M88" s="10" t="str">
        <f>VLOOKUP($A88,'Institution Evaluation'!$A$56:$J$346,10,0)&amp;""</f>
        <v>FALSE</v>
      </c>
      <c r="N88" s="10">
        <f t="shared" si="17"/>
        <v>1</v>
      </c>
      <c r="O88" s="126">
        <f t="shared" si="18"/>
        <v>20</v>
      </c>
      <c r="P88" s="126" t="str">
        <f t="shared" si="19"/>
        <v>N/A</v>
      </c>
      <c r="Q88" s="126">
        <f t="shared" si="11"/>
        <v>0</v>
      </c>
      <c r="R88" s="126">
        <f t="shared" si="20"/>
        <v>0</v>
      </c>
      <c r="S88" s="126">
        <f t="shared" si="12"/>
        <v>0</v>
      </c>
      <c r="T88" s="126">
        <f t="shared" si="13"/>
        <v>1</v>
      </c>
      <c r="U88" s="126">
        <f t="shared" si="21"/>
        <v>33</v>
      </c>
      <c r="V88" s="126">
        <f t="shared" si="14"/>
        <v>33</v>
      </c>
    </row>
    <row r="89" spans="1:22" ht="57" x14ac:dyDescent="0.2">
      <c r="A89" s="10" t="str">
        <f>Questions!$A89</f>
        <v>AAAI-12</v>
      </c>
      <c r="B89" s="10" t="str">
        <f t="shared" si="15"/>
        <v>AAAI</v>
      </c>
      <c r="C89" s="10" t="str">
        <f>VLOOKUP($A89,Questions!$A$3:$L$333,2,0)&amp;""</f>
        <v>Does your application support integration with other authentication and authorization systems?</v>
      </c>
      <c r="D89" s="10" t="str">
        <f>VLOOKUP($A89,Questions!$A$3:$L$333,11,0)&amp;""</f>
        <v/>
      </c>
      <c r="E89" s="10" t="str">
        <f>VLOOKUP($A89,Questions!$A$3:$L$333,12,0)&amp;""</f>
        <v>Product</v>
      </c>
      <c r="F89" s="10" t="str">
        <f>VLOOKUP($A89,'Institution Evaluation'!$A$56:$J$346,3,0)&amp;""</f>
        <v/>
      </c>
      <c r="G89" s="10" t="str">
        <f>VLOOKUP($A89,'Institution Evaluation'!$A$56:$J$346,6,0)&amp;""</f>
        <v>Yes</v>
      </c>
      <c r="H89" s="10" t="str">
        <f>VLOOKUP($A89,'Institution Evaluation'!$A$56:$J$346,7,0)&amp;""</f>
        <v/>
      </c>
      <c r="I89" s="10" t="str">
        <f>VLOOKUP($A89,'Institution Evaluation'!$A$56:$J$346,8,0)&amp;""</f>
        <v>Standard Importance</v>
      </c>
      <c r="J89" s="10" t="str">
        <f>VLOOKUP($A89,'Institution Evaluation'!$A$56:$J$346,9,0)&amp;""</f>
        <v/>
      </c>
      <c r="K89" s="10">
        <f t="shared" si="16"/>
        <v>10</v>
      </c>
      <c r="L89" s="126">
        <f>IF($E89="Not Scored", "N/A",IF(AND($D89='Auto Responses'!$J$27,$H89=""),"N/A",IF(AND($D89='Auto Responses'!$J$27,$H89='Auto Responses'!$J$7),1,IF(AND($D89='Auto Responses'!$J$27,$H89='Auto Responses'!$J$8),0,IF(OR($F89=$G89,$H89='Auto Responses'!$J$7),1,0)))))</f>
        <v>0</v>
      </c>
      <c r="M89" s="10" t="str">
        <f>VLOOKUP($A89,'Institution Evaluation'!$A$56:$J$346,10,0)&amp;""</f>
        <v>FALSE</v>
      </c>
      <c r="N89" s="10">
        <f t="shared" si="17"/>
        <v>0</v>
      </c>
      <c r="O89" s="126">
        <f t="shared" si="18"/>
        <v>10</v>
      </c>
      <c r="P89" s="126">
        <f t="shared" si="19"/>
        <v>0</v>
      </c>
      <c r="Q89" s="126">
        <f t="shared" si="11"/>
        <v>0</v>
      </c>
      <c r="R89" s="126">
        <f t="shared" si="20"/>
        <v>0</v>
      </c>
      <c r="S89" s="126">
        <f t="shared" si="12"/>
        <v>0</v>
      </c>
      <c r="T89" s="126">
        <f t="shared" si="13"/>
        <v>0</v>
      </c>
      <c r="U89" s="126">
        <f t="shared" si="21"/>
        <v>33</v>
      </c>
      <c r="V89" s="126">
        <f t="shared" si="14"/>
        <v>0</v>
      </c>
    </row>
    <row r="90" spans="1:22" ht="57" x14ac:dyDescent="0.2">
      <c r="A90" s="10" t="str">
        <f>Questions!$A90</f>
        <v>AAAI-13</v>
      </c>
      <c r="B90" s="10" t="str">
        <f t="shared" si="15"/>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Evaluation'!$A$56:$J$346,3,0)&amp;""</f>
        <v/>
      </c>
      <c r="G90" s="10" t="str">
        <f>VLOOKUP($A90,'Institution Evaluation'!$A$56:$J$346,6,0)&amp;""</f>
        <v>Yes</v>
      </c>
      <c r="H90" s="10" t="str">
        <f>VLOOKUP($A90,'Institution Evaluation'!$A$56:$J$346,7,0)&amp;""</f>
        <v/>
      </c>
      <c r="I90" s="10" t="str">
        <f>VLOOKUP($A90,'Institution Evaluation'!$A$56:$J$346,8,0)&amp;""</f>
        <v>Standard Importance</v>
      </c>
      <c r="J90" s="10" t="str">
        <f>VLOOKUP($A90,'Institution Evaluation'!$A$56:$J$346,9,0)&amp;""</f>
        <v/>
      </c>
      <c r="K90" s="10">
        <f t="shared" si="16"/>
        <v>10</v>
      </c>
      <c r="L90" s="126">
        <f>IF($E90="Not Scored", "N/A",IF(AND($D90='Auto Responses'!$J$27,$H90=""),"N/A",IF(AND($D90='Auto Responses'!$J$27,$H90='Auto Responses'!$J$7),1,IF(AND($D90='Auto Responses'!$J$27,$H90='Auto Responses'!$J$8),0,IF(OR($F90=$G90,$H90='Auto Responses'!$J$7),1,0)))))</f>
        <v>0</v>
      </c>
      <c r="M90" s="10" t="str">
        <f>VLOOKUP($A90,'Institution Evaluation'!$A$56:$J$346,10,0)&amp;""</f>
        <v>FALSE</v>
      </c>
      <c r="N90" s="10">
        <f t="shared" si="17"/>
        <v>0</v>
      </c>
      <c r="O90" s="126">
        <f t="shared" si="18"/>
        <v>10</v>
      </c>
      <c r="P90" s="126">
        <f t="shared" si="19"/>
        <v>0</v>
      </c>
      <c r="Q90" s="126">
        <f t="shared" si="11"/>
        <v>0</v>
      </c>
      <c r="R90" s="126">
        <f t="shared" si="20"/>
        <v>0</v>
      </c>
      <c r="S90" s="126">
        <f t="shared" si="12"/>
        <v>0</v>
      </c>
      <c r="T90" s="126">
        <f t="shared" si="13"/>
        <v>0</v>
      </c>
      <c r="U90" s="126">
        <f t="shared" si="21"/>
        <v>33</v>
      </c>
      <c r="V90" s="126">
        <f t="shared" si="14"/>
        <v>0</v>
      </c>
    </row>
    <row r="91" spans="1:22" ht="57" x14ac:dyDescent="0.2">
      <c r="A91" s="10" t="str">
        <f>Questions!$A91</f>
        <v>AAAI-14</v>
      </c>
      <c r="B91" s="10" t="str">
        <f t="shared" si="15"/>
        <v>AAAI</v>
      </c>
      <c r="C91" s="10" t="str">
        <f>VLOOKUP($A91,Questions!$A$3:$L$333,2,0)&amp;""</f>
        <v>Does your application support directory integration for user accounts?</v>
      </c>
      <c r="D91" s="10" t="str">
        <f>VLOOKUP($A91,Questions!$A$3:$L$333,11,0)&amp;""</f>
        <v/>
      </c>
      <c r="E91" s="10" t="str">
        <f>VLOOKUP($A91,Questions!$A$3:$L$333,12,0)&amp;""</f>
        <v>Product</v>
      </c>
      <c r="F91" s="10" t="str">
        <f>VLOOKUP($A91,'Institution Evaluation'!$A$56:$J$346,3,0)&amp;""</f>
        <v/>
      </c>
      <c r="G91" s="10" t="str">
        <f>VLOOKUP($A91,'Institution Evaluation'!$A$56:$J$346,6,0)&amp;""</f>
        <v>Yes</v>
      </c>
      <c r="H91" s="10" t="str">
        <f>VLOOKUP($A91,'Institution Evaluation'!$A$56:$J$346,7,0)&amp;""</f>
        <v/>
      </c>
      <c r="I91" s="10" t="str">
        <f>VLOOKUP($A91,'Institution Evaluation'!$A$56:$J$346,8,0)&amp;""</f>
        <v>Standard Importance</v>
      </c>
      <c r="J91" s="10" t="str">
        <f>VLOOKUP($A91,'Institution Evaluation'!$A$56:$J$346,9,0)&amp;""</f>
        <v/>
      </c>
      <c r="K91" s="10">
        <f t="shared" si="16"/>
        <v>10</v>
      </c>
      <c r="L91" s="126">
        <f>IF($E91="Not Scored", "N/A",IF(AND($D91='Auto Responses'!$J$27,$H91=""),"N/A",IF(AND($D91='Auto Responses'!$J$27,$H91='Auto Responses'!$J$7),1,IF(AND($D91='Auto Responses'!$J$27,$H91='Auto Responses'!$J$8),0,IF(OR($F91=$G91,$H91='Auto Responses'!$J$7),1,0)))))</f>
        <v>0</v>
      </c>
      <c r="M91" s="10" t="str">
        <f>VLOOKUP($A91,'Institution Evaluation'!$A$56:$J$346,10,0)&amp;""</f>
        <v>FALSE</v>
      </c>
      <c r="N91" s="10">
        <f t="shared" si="17"/>
        <v>0</v>
      </c>
      <c r="O91" s="126">
        <f t="shared" si="18"/>
        <v>10</v>
      </c>
      <c r="P91" s="126">
        <f t="shared" si="19"/>
        <v>0</v>
      </c>
      <c r="Q91" s="126">
        <f t="shared" si="11"/>
        <v>0</v>
      </c>
      <c r="R91" s="126">
        <f t="shared" si="20"/>
        <v>0</v>
      </c>
      <c r="S91" s="126">
        <f t="shared" si="12"/>
        <v>0</v>
      </c>
      <c r="T91" s="126">
        <f t="shared" si="13"/>
        <v>0</v>
      </c>
      <c r="U91" s="126">
        <f t="shared" si="21"/>
        <v>33</v>
      </c>
      <c r="V91" s="126">
        <f t="shared" si="14"/>
        <v>0</v>
      </c>
    </row>
    <row r="92" spans="1:22" ht="57" x14ac:dyDescent="0.2">
      <c r="A92" s="10" t="str">
        <f>Questions!$A92</f>
        <v>AAAI-15</v>
      </c>
      <c r="B92" s="10" t="str">
        <f t="shared" si="15"/>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Evaluation'!$A$56:$J$346,3,0)&amp;""</f>
        <v/>
      </c>
      <c r="G92" s="10" t="str">
        <f>VLOOKUP($A92,'Institution Evaluation'!$A$56:$J$346,6,0)&amp;""</f>
        <v>Yes</v>
      </c>
      <c r="H92" s="10" t="str">
        <f>VLOOKUP($A92,'Institution Evaluation'!$A$56:$J$346,7,0)&amp;""</f>
        <v/>
      </c>
      <c r="I92" s="10" t="str">
        <f>VLOOKUP($A92,'Institution Evaluation'!$A$56:$J$346,8,0)&amp;""</f>
        <v>Minor Importance</v>
      </c>
      <c r="J92" s="10" t="str">
        <f>VLOOKUP($A92,'Institution Evaluation'!$A$56:$J$346,9,0)&amp;""</f>
        <v/>
      </c>
      <c r="K92" s="10">
        <f t="shared" si="16"/>
        <v>5</v>
      </c>
      <c r="L92" s="126">
        <f>IF($E92="Not Scored", "N/A",IF(AND($D92='Auto Responses'!$J$27,$H92=""),"N/A",IF(AND($D92='Auto Responses'!$J$27,$H92='Auto Responses'!$J$7),1,IF(AND($D92='Auto Responses'!$J$27,$H92='Auto Responses'!$J$8),0,IF(OR($F92=$G92,$H92='Auto Responses'!$J$7),1,0)))))</f>
        <v>0</v>
      </c>
      <c r="M92" s="10" t="str">
        <f>VLOOKUP($A92,'Institution Evaluation'!$A$56:$J$346,10,0)&amp;""</f>
        <v>FALSE</v>
      </c>
      <c r="N92" s="10">
        <f t="shared" si="17"/>
        <v>0</v>
      </c>
      <c r="O92" s="126">
        <f t="shared" si="18"/>
        <v>5</v>
      </c>
      <c r="P92" s="126">
        <f t="shared" si="19"/>
        <v>0</v>
      </c>
      <c r="Q92" s="126">
        <f t="shared" si="11"/>
        <v>0</v>
      </c>
      <c r="R92" s="126">
        <f t="shared" si="20"/>
        <v>0</v>
      </c>
      <c r="S92" s="126">
        <f t="shared" si="12"/>
        <v>0</v>
      </c>
      <c r="T92" s="126">
        <f t="shared" si="13"/>
        <v>0</v>
      </c>
      <c r="U92" s="126">
        <f t="shared" si="21"/>
        <v>33</v>
      </c>
      <c r="V92" s="126">
        <f t="shared" si="14"/>
        <v>0</v>
      </c>
    </row>
    <row r="93" spans="1:22" ht="57" x14ac:dyDescent="0.2">
      <c r="A93" s="10" t="str">
        <f>Questions!$A93</f>
        <v>AAAI-16</v>
      </c>
      <c r="B93" s="10" t="str">
        <f t="shared" si="15"/>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Evaluation'!$A$56:$J$346,3,0)&amp;""</f>
        <v/>
      </c>
      <c r="G93" s="10" t="str">
        <f>VLOOKUP($A93,'Institution Evaluation'!$A$56:$J$346,6,0)&amp;""</f>
        <v>Yes</v>
      </c>
      <c r="H93" s="10" t="str">
        <f>VLOOKUP($A93,'Institution Evaluation'!$A$56:$J$346,7,0)&amp;""</f>
        <v/>
      </c>
      <c r="I93" s="10" t="str">
        <f>VLOOKUP($A93,'Institution Evaluation'!$A$56:$J$346,8,0)&amp;""</f>
        <v>Minor Importance</v>
      </c>
      <c r="J93" s="10" t="str">
        <f>VLOOKUP($A93,'Institution Evaluation'!$A$56:$J$346,9,0)&amp;""</f>
        <v/>
      </c>
      <c r="K93" s="10">
        <f t="shared" si="16"/>
        <v>5</v>
      </c>
      <c r="L93" s="126">
        <f>IF($E93="Not Scored", "N/A",IF(AND($D93='Auto Responses'!$J$27,$H93=""),"N/A",IF(AND($D93='Auto Responses'!$J$27,$H93='Auto Responses'!$J$7),1,IF(AND($D93='Auto Responses'!$J$27,$H93='Auto Responses'!$J$8),0,IF(OR($F93=$G93,$H93='Auto Responses'!$J$7),1,0)))))</f>
        <v>0</v>
      </c>
      <c r="M93" s="10" t="str">
        <f>VLOOKUP($A93,'Institution Evaluation'!$A$56:$J$346,10,0)&amp;""</f>
        <v>FALSE</v>
      </c>
      <c r="N93" s="10">
        <f t="shared" si="17"/>
        <v>0</v>
      </c>
      <c r="O93" s="126">
        <f t="shared" si="18"/>
        <v>5</v>
      </c>
      <c r="P93" s="126">
        <f t="shared" si="19"/>
        <v>0</v>
      </c>
      <c r="Q93" s="126">
        <f t="shared" si="11"/>
        <v>0</v>
      </c>
      <c r="R93" s="126">
        <f t="shared" si="20"/>
        <v>0</v>
      </c>
      <c r="S93" s="126">
        <f t="shared" si="12"/>
        <v>0</v>
      </c>
      <c r="T93" s="126">
        <f t="shared" si="13"/>
        <v>0</v>
      </c>
      <c r="U93" s="126">
        <f t="shared" si="21"/>
        <v>33</v>
      </c>
      <c r="V93" s="126">
        <f t="shared" si="14"/>
        <v>0</v>
      </c>
    </row>
    <row r="94" spans="1:22" ht="57" x14ac:dyDescent="0.2">
      <c r="A94" s="10" t="str">
        <f>Questions!$A94</f>
        <v>AAAI-17</v>
      </c>
      <c r="B94" s="10" t="str">
        <f t="shared" si="15"/>
        <v>AAAI</v>
      </c>
      <c r="C94" s="10" t="str">
        <f>VLOOKUP($A94,Questions!$A$3:$L$333,2,0)&amp;""</f>
        <v>If you don't support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Evaluation'!$A$56:$J$346,3,0)&amp;""</f>
        <v/>
      </c>
      <c r="G94" s="10" t="str">
        <f>VLOOKUP($A94,'Institution Evaluation'!$A$56:$J$346,6,0)&amp;""</f>
        <v>Yes</v>
      </c>
      <c r="H94" s="10" t="str">
        <f>VLOOKUP($A94,'Institution Evaluation'!$A$56:$J$346,7,0)&amp;""</f>
        <v/>
      </c>
      <c r="I94" s="10" t="str">
        <f>VLOOKUP($A94,'Institution Evaluation'!$A$56:$J$346,8,0)&amp;""</f>
        <v>Minor Importance</v>
      </c>
      <c r="J94" s="10" t="str">
        <f>VLOOKUP($A94,'Institution Evaluation'!$A$56:$J$346,9,0)&amp;""</f>
        <v/>
      </c>
      <c r="K94" s="10">
        <f t="shared" si="16"/>
        <v>5</v>
      </c>
      <c r="L94" s="126">
        <f>IF($E94="Not Scored", "N/A",IF(AND($D94='Auto Responses'!$J$27,$H94=""),"N/A",IF(AND($D94='Auto Responses'!$J$27,$H94='Auto Responses'!$J$7),1,IF(AND($D94='Auto Responses'!$J$27,$H94='Auto Responses'!$J$8),0,IF(OR($F94=$G94,$H94='Auto Responses'!$J$7),1,0)))))</f>
        <v>0</v>
      </c>
      <c r="M94" s="10" t="str">
        <f>VLOOKUP($A94,'Institution Evaluation'!$A$56:$J$346,10,0)&amp;""</f>
        <v>FALSE</v>
      </c>
      <c r="N94" s="10">
        <f t="shared" si="17"/>
        <v>0</v>
      </c>
      <c r="O94" s="126">
        <f t="shared" si="18"/>
        <v>5</v>
      </c>
      <c r="P94" s="126">
        <f t="shared" si="19"/>
        <v>0</v>
      </c>
      <c r="Q94" s="126">
        <f t="shared" si="11"/>
        <v>0</v>
      </c>
      <c r="R94" s="126">
        <f t="shared" si="20"/>
        <v>0</v>
      </c>
      <c r="S94" s="126">
        <f t="shared" si="12"/>
        <v>0</v>
      </c>
      <c r="T94" s="126">
        <f t="shared" si="13"/>
        <v>0</v>
      </c>
      <c r="U94" s="126">
        <f t="shared" si="21"/>
        <v>33</v>
      </c>
      <c r="V94" s="126">
        <f t="shared" si="14"/>
        <v>0</v>
      </c>
    </row>
    <row r="95" spans="1:22" ht="57" x14ac:dyDescent="0.2">
      <c r="A95" s="10" t="str">
        <f>Questions!$A95</f>
        <v>AAAI-18</v>
      </c>
      <c r="B95" s="10" t="str">
        <f t="shared" si="15"/>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Evaluation'!$A$56:$J$346,3,0)&amp;""</f>
        <v/>
      </c>
      <c r="G95" s="10" t="str">
        <f>VLOOKUP($A95,'Institution Evaluation'!$A$56:$J$346,6,0)&amp;""</f>
        <v>Yes</v>
      </c>
      <c r="H95" s="10" t="str">
        <f>VLOOKUP($A95,'Institution Evaluation'!$A$56:$J$346,7,0)&amp;""</f>
        <v/>
      </c>
      <c r="I95" s="10" t="str">
        <f>VLOOKUP($A95,'Institution Evaluation'!$A$56:$J$346,8,0)&amp;""</f>
        <v>Minor Importance</v>
      </c>
      <c r="J95" s="10" t="str">
        <f>VLOOKUP($A95,'Institution Evaluation'!$A$56:$J$346,9,0)&amp;""</f>
        <v/>
      </c>
      <c r="K95" s="10">
        <f t="shared" si="16"/>
        <v>5</v>
      </c>
      <c r="L95" s="126">
        <f>IF($E95="Not Scored", "N/A",IF(AND($D95='Auto Responses'!$J$27,$H95=""),"N/A",IF(AND($D95='Auto Responses'!$J$27,$H95='Auto Responses'!$J$7),1,IF(AND($D95='Auto Responses'!$J$27,$H95='Auto Responses'!$J$8),0,IF(OR($F95=$G95,$H95='Auto Responses'!$J$7),1,0)))))</f>
        <v>0</v>
      </c>
      <c r="M95" s="10" t="str">
        <f>VLOOKUP($A95,'Institution Evaluation'!$A$56:$J$346,10,0)&amp;""</f>
        <v>FALSE</v>
      </c>
      <c r="N95" s="10">
        <f t="shared" si="17"/>
        <v>0</v>
      </c>
      <c r="O95" s="126">
        <f t="shared" si="18"/>
        <v>5</v>
      </c>
      <c r="P95" s="126">
        <f t="shared" si="19"/>
        <v>0</v>
      </c>
      <c r="Q95" s="126">
        <f t="shared" si="11"/>
        <v>0</v>
      </c>
      <c r="R95" s="126">
        <f t="shared" si="20"/>
        <v>0</v>
      </c>
      <c r="S95" s="126">
        <f t="shared" si="12"/>
        <v>0</v>
      </c>
      <c r="T95" s="126">
        <f t="shared" si="13"/>
        <v>0</v>
      </c>
      <c r="U95" s="126">
        <f t="shared" si="21"/>
        <v>33</v>
      </c>
      <c r="V95" s="126">
        <f t="shared" si="14"/>
        <v>0</v>
      </c>
    </row>
    <row r="96" spans="1:22" ht="57" x14ac:dyDescent="0.2">
      <c r="A96" s="10" t="str">
        <f>Questions!$A96</f>
        <v>CHNG-01</v>
      </c>
      <c r="B96" s="10" t="str">
        <f t="shared" si="15"/>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Evaluation'!$A$56:$J$346,3,0)&amp;""</f>
        <v/>
      </c>
      <c r="G96" s="10" t="str">
        <f>VLOOKUP($A96,'Institution Evaluation'!$A$56:$J$346,6,0)&amp;""</f>
        <v>Yes</v>
      </c>
      <c r="H96" s="10" t="str">
        <f>VLOOKUP($A96,'Institution Evaluation'!$A$56:$J$346,7,0)&amp;""</f>
        <v/>
      </c>
      <c r="I96" s="10" t="str">
        <f>VLOOKUP($A96,'Institution Evaluation'!$A$56:$J$346,8,0)&amp;""</f>
        <v>Critical Importance</v>
      </c>
      <c r="J96" s="10" t="str">
        <f>VLOOKUP($A96,'Institution Evaluation'!$A$56:$J$346,9,0)&amp;""</f>
        <v/>
      </c>
      <c r="K96" s="10">
        <f t="shared" si="16"/>
        <v>20</v>
      </c>
      <c r="L96" s="126">
        <f>IF($E96="Not Scored", "N/A",IF(AND($D96='Auto Responses'!$J$27,$H96=""),"N/A",IF(AND($D96='Auto Responses'!$J$27,$H96='Auto Responses'!$J$7),1,IF(AND($D96='Auto Responses'!$J$27,$H96='Auto Responses'!$J$8),0,IF(OR($F96=$G96,$H96='Auto Responses'!$J$7),1,0)))))</f>
        <v>0</v>
      </c>
      <c r="M96" s="10" t="str">
        <f>VLOOKUP($A96,'Institution Evaluation'!$A$56:$J$346,10,0)&amp;""</f>
        <v>FALSE</v>
      </c>
      <c r="N96" s="10">
        <f t="shared" si="17"/>
        <v>1</v>
      </c>
      <c r="O96" s="126">
        <f t="shared" si="18"/>
        <v>20</v>
      </c>
      <c r="P96" s="126">
        <f t="shared" si="19"/>
        <v>0</v>
      </c>
      <c r="Q96" s="126">
        <f t="shared" si="11"/>
        <v>0</v>
      </c>
      <c r="R96" s="126">
        <f t="shared" si="20"/>
        <v>0</v>
      </c>
      <c r="S96" s="126">
        <f t="shared" si="12"/>
        <v>0</v>
      </c>
      <c r="T96" s="126">
        <f t="shared" si="13"/>
        <v>1</v>
      </c>
      <c r="U96" s="126">
        <f t="shared" si="21"/>
        <v>34</v>
      </c>
      <c r="V96" s="126">
        <f t="shared" si="14"/>
        <v>34</v>
      </c>
    </row>
    <row r="97" spans="1:22" ht="57" x14ac:dyDescent="0.2">
      <c r="A97" s="10" t="str">
        <f>Questions!$A97</f>
        <v>CHNG-02</v>
      </c>
      <c r="B97" s="10" t="str">
        <f t="shared" si="15"/>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Evaluation'!$A$56:$J$346,3,0)&amp;""</f>
        <v/>
      </c>
      <c r="G97" s="10" t="str">
        <f>VLOOKUP($A97,'Institution Evaluation'!$A$56:$J$346,6,0)&amp;""</f>
        <v>Yes</v>
      </c>
      <c r="H97" s="10" t="str">
        <f>VLOOKUP($A97,'Institution Evaluation'!$A$56:$J$346,7,0)&amp;""</f>
        <v/>
      </c>
      <c r="I97" s="10" t="str">
        <f>VLOOKUP($A97,'Institution Evaluation'!$A$56:$J$346,8,0)&amp;""</f>
        <v>Critical Importance</v>
      </c>
      <c r="J97" s="10" t="str">
        <f>VLOOKUP($A97,'Institution Evaluation'!$A$56:$J$346,9,0)&amp;""</f>
        <v/>
      </c>
      <c r="K97" s="10">
        <f t="shared" si="16"/>
        <v>20</v>
      </c>
      <c r="L97" s="126">
        <f>IF($E97="Not Scored", "N/A",IF(AND($D97='Auto Responses'!$J$27,$H97=""),"N/A",IF(AND($D97='Auto Responses'!$J$27,$H97='Auto Responses'!$J$7),1,IF(AND($D97='Auto Responses'!$J$27,$H97='Auto Responses'!$J$8),0,IF(OR($F97=$G97,$H97='Auto Responses'!$J$7),1,0)))))</f>
        <v>0</v>
      </c>
      <c r="M97" s="10" t="str">
        <f>VLOOKUP($A97,'Institution Evaluation'!$A$56:$J$346,10,0)&amp;""</f>
        <v>FALSE</v>
      </c>
      <c r="N97" s="10">
        <f t="shared" si="17"/>
        <v>1</v>
      </c>
      <c r="O97" s="126">
        <f t="shared" si="18"/>
        <v>20</v>
      </c>
      <c r="P97" s="126">
        <f t="shared" si="19"/>
        <v>0</v>
      </c>
      <c r="Q97" s="126">
        <f t="shared" si="11"/>
        <v>0</v>
      </c>
      <c r="R97" s="126">
        <f t="shared" si="20"/>
        <v>0</v>
      </c>
      <c r="S97" s="126">
        <f t="shared" si="12"/>
        <v>0</v>
      </c>
      <c r="T97" s="126">
        <f t="shared" si="13"/>
        <v>1</v>
      </c>
      <c r="U97" s="126">
        <f t="shared" si="21"/>
        <v>35</v>
      </c>
      <c r="V97" s="126">
        <f t="shared" si="14"/>
        <v>35</v>
      </c>
    </row>
    <row r="98" spans="1:22" ht="57" x14ac:dyDescent="0.2">
      <c r="A98" s="10" t="str">
        <f>Questions!$A98</f>
        <v>CHNG-03</v>
      </c>
      <c r="B98" s="10" t="str">
        <f t="shared" si="15"/>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Evaluation'!$A$56:$J$346,3,0)&amp;""</f>
        <v/>
      </c>
      <c r="G98" s="10" t="str">
        <f>VLOOKUP($A98,'Institution Evaluation'!$A$56:$J$346,6,0)&amp;""</f>
        <v>Yes</v>
      </c>
      <c r="H98" s="10" t="str">
        <f>VLOOKUP($A98,'Institution Evaluation'!$A$56:$J$346,7,0)&amp;""</f>
        <v/>
      </c>
      <c r="I98" s="10" t="str">
        <f>VLOOKUP($A98,'Institution Evaluation'!$A$56:$J$346,8,0)&amp;""</f>
        <v>Critical Importance</v>
      </c>
      <c r="J98" s="10" t="str">
        <f>VLOOKUP($A98,'Institution Evaluation'!$A$56:$J$346,9,0)&amp;""</f>
        <v/>
      </c>
      <c r="K98" s="10">
        <f t="shared" si="16"/>
        <v>20</v>
      </c>
      <c r="L98" s="126">
        <f>IF($E98="Not Scored", "N/A",IF(AND($D98='Auto Responses'!$J$27,$H98=""),"N/A",IF(AND($D98='Auto Responses'!$J$27,$H98='Auto Responses'!$J$7),1,IF(AND($D98='Auto Responses'!$J$27,$H98='Auto Responses'!$J$8),0,IF(OR($F98=$G98,$H98='Auto Responses'!$J$7),1,0)))))</f>
        <v>0</v>
      </c>
      <c r="M98" s="10" t="str">
        <f>VLOOKUP($A98,'Institution Evaluation'!$A$56:$J$346,10,0)&amp;""</f>
        <v>FALSE</v>
      </c>
      <c r="N98" s="10">
        <f t="shared" si="17"/>
        <v>1</v>
      </c>
      <c r="O98" s="126">
        <f t="shared" si="18"/>
        <v>20</v>
      </c>
      <c r="P98" s="126">
        <f t="shared" si="19"/>
        <v>0</v>
      </c>
      <c r="Q98" s="126">
        <f t="shared" si="11"/>
        <v>0</v>
      </c>
      <c r="R98" s="126">
        <f t="shared" si="20"/>
        <v>0</v>
      </c>
      <c r="S98" s="126">
        <f t="shared" si="12"/>
        <v>0</v>
      </c>
      <c r="T98" s="126">
        <f t="shared" si="13"/>
        <v>1</v>
      </c>
      <c r="U98" s="126">
        <f t="shared" si="21"/>
        <v>36</v>
      </c>
      <c r="V98" s="126">
        <f t="shared" si="14"/>
        <v>36</v>
      </c>
    </row>
    <row r="99" spans="1:22" ht="57" x14ac:dyDescent="0.2">
      <c r="A99" s="10" t="str">
        <f>Questions!$A99</f>
        <v>CHNG-04</v>
      </c>
      <c r="B99" s="10" t="str">
        <f t="shared" si="15"/>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Evaluation'!$A$56:$J$346,3,0)&amp;""</f>
        <v/>
      </c>
      <c r="G99" s="10" t="str">
        <f>VLOOKUP($A99,'Institution Evaluation'!$A$56:$J$346,6,0)&amp;""</f>
        <v>Yes</v>
      </c>
      <c r="H99" s="10" t="str">
        <f>VLOOKUP($A99,'Institution Evaluation'!$A$56:$J$346,7,0)&amp;""</f>
        <v/>
      </c>
      <c r="I99" s="10" t="str">
        <f>VLOOKUP($A99,'Institution Evaluation'!$A$56:$J$346,8,0)&amp;""</f>
        <v>Standard Importance</v>
      </c>
      <c r="J99" s="10" t="str">
        <f>VLOOKUP($A99,'Institution Evaluation'!$A$56:$J$346,9,0)&amp;""</f>
        <v/>
      </c>
      <c r="K99" s="10">
        <f t="shared" si="16"/>
        <v>10</v>
      </c>
      <c r="L99" s="126">
        <f>IF($E99="Not Scored", "N/A",IF(AND($D99='Auto Responses'!$J$27,$H99=""),"N/A",IF(AND($D99='Auto Responses'!$J$27,$H99='Auto Responses'!$J$7),1,IF(AND($D99='Auto Responses'!$J$27,$H99='Auto Responses'!$J$8),0,IF(OR($F99=$G99,$H99='Auto Responses'!$J$7),1,0)))))</f>
        <v>0</v>
      </c>
      <c r="M99" s="10" t="str">
        <f>VLOOKUP($A99,'Institution Evaluation'!$A$56:$J$346,10,0)&amp;""</f>
        <v>FALSE</v>
      </c>
      <c r="N99" s="10">
        <f t="shared" si="17"/>
        <v>0</v>
      </c>
      <c r="O99" s="126">
        <f t="shared" si="18"/>
        <v>10</v>
      </c>
      <c r="P99" s="126">
        <f t="shared" ref="P99:P130" si="22">IF(OR($O99="N/A",$L99="N/A"),"N/A",$O99*$L99)</f>
        <v>0</v>
      </c>
      <c r="Q99" s="126">
        <f t="shared" si="11"/>
        <v>0</v>
      </c>
      <c r="R99" s="126">
        <f t="shared" si="20"/>
        <v>0</v>
      </c>
      <c r="S99" s="126">
        <f t="shared" si="12"/>
        <v>0</v>
      </c>
      <c r="T99" s="126">
        <f t="shared" si="13"/>
        <v>0</v>
      </c>
      <c r="U99" s="126">
        <f t="shared" si="21"/>
        <v>36</v>
      </c>
      <c r="V99" s="126">
        <f t="shared" si="14"/>
        <v>0</v>
      </c>
    </row>
    <row r="100" spans="1:22" ht="57" x14ac:dyDescent="0.2">
      <c r="A100" s="10" t="str">
        <f>Questions!$A100</f>
        <v>CHNG-05</v>
      </c>
      <c r="B100" s="10" t="str">
        <f t="shared" si="15"/>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Evaluation'!$A$56:$J$346,3,0)&amp;""</f>
        <v/>
      </c>
      <c r="G100" s="10" t="str">
        <f>VLOOKUP($A100,'Institution Evaluation'!$A$56:$J$346,6,0)&amp;""</f>
        <v>Yes</v>
      </c>
      <c r="H100" s="10" t="str">
        <f>VLOOKUP($A100,'Institution Evaluation'!$A$56:$J$346,7,0)&amp;""</f>
        <v/>
      </c>
      <c r="I100" s="10" t="str">
        <f>VLOOKUP($A100,'Institution Evaluation'!$A$56:$J$346,8,0)&amp;""</f>
        <v>Standard Importance</v>
      </c>
      <c r="J100" s="10" t="str">
        <f>VLOOKUP($A100,'Institution Evaluation'!$A$56:$J$346,9,0)&amp;""</f>
        <v/>
      </c>
      <c r="K100" s="10">
        <f t="shared" si="16"/>
        <v>10</v>
      </c>
      <c r="L100" s="126">
        <f>IF($E100="Not Scored", "N/A",IF(AND($D100='Auto Responses'!$J$27,$H100=""),"N/A",IF(AND($D100='Auto Responses'!$J$27,$H100='Auto Responses'!$J$7),1,IF(AND($D100='Auto Responses'!$J$27,$H100='Auto Responses'!$J$8),0,IF(OR($F100=$G100,$H100='Auto Responses'!$J$7),1,0)))))</f>
        <v>0</v>
      </c>
      <c r="M100" s="10" t="str">
        <f>VLOOKUP($A100,'Institution Evaluation'!$A$56:$J$346,10,0)&amp;""</f>
        <v>FALSE</v>
      </c>
      <c r="N100" s="10">
        <f t="shared" si="17"/>
        <v>0</v>
      </c>
      <c r="O100" s="126">
        <f t="shared" si="18"/>
        <v>10</v>
      </c>
      <c r="P100" s="126">
        <f t="shared" si="22"/>
        <v>0</v>
      </c>
      <c r="Q100" s="126">
        <f t="shared" si="11"/>
        <v>0</v>
      </c>
      <c r="R100" s="126">
        <f t="shared" si="20"/>
        <v>0</v>
      </c>
      <c r="S100" s="126">
        <f t="shared" si="12"/>
        <v>0</v>
      </c>
      <c r="T100" s="126">
        <f t="shared" si="13"/>
        <v>0</v>
      </c>
      <c r="U100" s="126">
        <f t="shared" si="21"/>
        <v>36</v>
      </c>
      <c r="V100" s="126">
        <f t="shared" si="14"/>
        <v>0</v>
      </c>
    </row>
    <row r="101" spans="1:22" ht="57" x14ac:dyDescent="0.2">
      <c r="A101" s="10" t="str">
        <f>Questions!$A101</f>
        <v>CHNG-06</v>
      </c>
      <c r="B101" s="10" t="str">
        <f t="shared" si="15"/>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Evaluation'!$A$56:$J$346,3,0)&amp;""</f>
        <v/>
      </c>
      <c r="G101" s="10" t="str">
        <f>VLOOKUP($A101,'Institution Evaluation'!$A$56:$J$346,6,0)&amp;""</f>
        <v>Yes</v>
      </c>
      <c r="H101" s="10" t="str">
        <f>VLOOKUP($A101,'Institution Evaluation'!$A$56:$J$346,7,0)&amp;""</f>
        <v/>
      </c>
      <c r="I101" s="10" t="str">
        <f>VLOOKUP($A101,'Institution Evaluation'!$A$56:$J$346,8,0)&amp;""</f>
        <v>Standard Importance</v>
      </c>
      <c r="J101" s="10" t="str">
        <f>VLOOKUP($A101,'Institution Evaluation'!$A$56:$J$346,9,0)&amp;""</f>
        <v/>
      </c>
      <c r="K101" s="10">
        <f t="shared" si="16"/>
        <v>10</v>
      </c>
      <c r="L101" s="126">
        <f>IF($E101="Not Scored", "N/A",IF(AND($D101='Auto Responses'!$J$27,$H101=""),"N/A",IF(AND($D101='Auto Responses'!$J$27,$H101='Auto Responses'!$J$7),1,IF(AND($D101='Auto Responses'!$J$27,$H101='Auto Responses'!$J$8),0,IF(OR($F101=$G101,$H101='Auto Responses'!$J$7),1,0)))))</f>
        <v>0</v>
      </c>
      <c r="M101" s="10" t="str">
        <f>VLOOKUP($A101,'Institution Evaluation'!$A$56:$J$346,10,0)&amp;""</f>
        <v>FALSE</v>
      </c>
      <c r="N101" s="10">
        <f t="shared" si="17"/>
        <v>0</v>
      </c>
      <c r="O101" s="126">
        <f t="shared" si="18"/>
        <v>10</v>
      </c>
      <c r="P101" s="126">
        <f t="shared" si="22"/>
        <v>0</v>
      </c>
      <c r="Q101" s="126">
        <f t="shared" si="11"/>
        <v>0</v>
      </c>
      <c r="R101" s="126">
        <f t="shared" si="20"/>
        <v>0</v>
      </c>
      <c r="S101" s="126">
        <f t="shared" si="12"/>
        <v>0</v>
      </c>
      <c r="T101" s="126">
        <f t="shared" si="13"/>
        <v>0</v>
      </c>
      <c r="U101" s="126">
        <f t="shared" si="21"/>
        <v>36</v>
      </c>
      <c r="V101" s="126">
        <f t="shared" si="14"/>
        <v>0</v>
      </c>
    </row>
    <row r="102" spans="1:22" ht="57" x14ac:dyDescent="0.2">
      <c r="A102" s="10" t="str">
        <f>Questions!$A102</f>
        <v>CHNG-07</v>
      </c>
      <c r="B102" s="10" t="str">
        <f t="shared" si="15"/>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Evaluation'!$A$56:$J$346,3,0)&amp;""</f>
        <v/>
      </c>
      <c r="G102" s="10" t="str">
        <f>VLOOKUP($A102,'Institution Evaluation'!$A$56:$J$346,6,0)&amp;""</f>
        <v>Yes</v>
      </c>
      <c r="H102" s="10" t="str">
        <f>VLOOKUP($A102,'Institution Evaluation'!$A$56:$J$346,7,0)&amp;""</f>
        <v/>
      </c>
      <c r="I102" s="10" t="str">
        <f>VLOOKUP($A102,'Institution Evaluation'!$A$56:$J$346,8,0)&amp;""</f>
        <v>Standard Importance</v>
      </c>
      <c r="J102" s="10" t="str">
        <f>VLOOKUP($A102,'Institution Evaluation'!$A$56:$J$346,9,0)&amp;""</f>
        <v/>
      </c>
      <c r="K102" s="10">
        <f t="shared" si="16"/>
        <v>10</v>
      </c>
      <c r="L102" s="126">
        <f>IF($E102="Not Scored", "N/A",IF(AND($D102='Auto Responses'!$J$27,$H102=""),"N/A",IF(AND($D102='Auto Responses'!$J$27,$H102='Auto Responses'!$J$7),1,IF(AND($D102='Auto Responses'!$J$27,$H102='Auto Responses'!$J$8),0,IF(OR($F102=$G102,$H102='Auto Responses'!$J$7),1,0)))))</f>
        <v>0</v>
      </c>
      <c r="M102" s="10" t="str">
        <f>VLOOKUP($A102,'Institution Evaluation'!$A$56:$J$346,10,0)&amp;""</f>
        <v>FALSE</v>
      </c>
      <c r="N102" s="10">
        <f t="shared" si="17"/>
        <v>0</v>
      </c>
      <c r="O102" s="126">
        <f t="shared" si="18"/>
        <v>10</v>
      </c>
      <c r="P102" s="126">
        <f t="shared" si="22"/>
        <v>0</v>
      </c>
      <c r="Q102" s="126">
        <f t="shared" si="11"/>
        <v>0</v>
      </c>
      <c r="R102" s="126">
        <f t="shared" si="20"/>
        <v>0</v>
      </c>
      <c r="S102" s="126">
        <f t="shared" si="12"/>
        <v>0</v>
      </c>
      <c r="T102" s="126">
        <f t="shared" si="13"/>
        <v>0</v>
      </c>
      <c r="U102" s="126">
        <f t="shared" si="21"/>
        <v>36</v>
      </c>
      <c r="V102" s="126">
        <f t="shared" si="14"/>
        <v>0</v>
      </c>
    </row>
    <row r="103" spans="1:22" ht="57" x14ac:dyDescent="0.2">
      <c r="A103" s="10" t="str">
        <f>Questions!$A103</f>
        <v>CHNG-08</v>
      </c>
      <c r="B103" s="10" t="str">
        <f t="shared" si="15"/>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Evaluation'!$A$56:$J$346,3,0)&amp;""</f>
        <v/>
      </c>
      <c r="G103" s="10" t="str">
        <f>VLOOKUP($A103,'Institution Evaluation'!$A$56:$J$346,6,0)&amp;""</f>
        <v>Yes</v>
      </c>
      <c r="H103" s="10" t="str">
        <f>VLOOKUP($A103,'Institution Evaluation'!$A$56:$J$346,7,0)&amp;""</f>
        <v/>
      </c>
      <c r="I103" s="10" t="str">
        <f>VLOOKUP($A103,'Institution Evaluation'!$A$56:$J$346,8,0)&amp;""</f>
        <v>Standard Importance</v>
      </c>
      <c r="J103" s="10" t="str">
        <f>VLOOKUP($A103,'Institution Evaluation'!$A$56:$J$346,9,0)&amp;""</f>
        <v/>
      </c>
      <c r="K103" s="10">
        <f t="shared" si="16"/>
        <v>10</v>
      </c>
      <c r="L103" s="126">
        <f>IF($E103="Not Scored", "N/A",IF(AND($D103='Auto Responses'!$J$27,$H103=""),"N/A",IF(AND($D103='Auto Responses'!$J$27,$H103='Auto Responses'!$J$7),1,IF(AND($D103='Auto Responses'!$J$27,$H103='Auto Responses'!$J$8),0,IF(OR($F103=$G103,$H103='Auto Responses'!$J$7),1,0)))))</f>
        <v>0</v>
      </c>
      <c r="M103" s="10" t="str">
        <f>VLOOKUP($A103,'Institution Evaluation'!$A$56:$J$346,10,0)&amp;""</f>
        <v>FALSE</v>
      </c>
      <c r="N103" s="10">
        <f t="shared" si="17"/>
        <v>0</v>
      </c>
      <c r="O103" s="126">
        <f t="shared" si="18"/>
        <v>10</v>
      </c>
      <c r="P103" s="126">
        <f t="shared" si="22"/>
        <v>0</v>
      </c>
      <c r="Q103" s="126">
        <f t="shared" si="11"/>
        <v>0</v>
      </c>
      <c r="R103" s="126">
        <f t="shared" si="20"/>
        <v>0</v>
      </c>
      <c r="S103" s="126">
        <f t="shared" si="12"/>
        <v>0</v>
      </c>
      <c r="T103" s="126">
        <f t="shared" si="13"/>
        <v>0</v>
      </c>
      <c r="U103" s="126">
        <f t="shared" si="21"/>
        <v>36</v>
      </c>
      <c r="V103" s="126">
        <f t="shared" si="14"/>
        <v>0</v>
      </c>
    </row>
    <row r="104" spans="1:22" ht="57" x14ac:dyDescent="0.2">
      <c r="A104" s="10" t="str">
        <f>Questions!$A104</f>
        <v>CHNG-09</v>
      </c>
      <c r="B104" s="10" t="str">
        <f t="shared" si="15"/>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Evaluation'!$A$56:$J$346,3,0)&amp;""</f>
        <v/>
      </c>
      <c r="G104" s="10" t="str">
        <f>VLOOKUP($A104,'Institution Evaluation'!$A$56:$J$346,6,0)&amp;""</f>
        <v>Yes</v>
      </c>
      <c r="H104" s="10" t="str">
        <f>VLOOKUP($A104,'Institution Evaluation'!$A$56:$J$346,7,0)&amp;""</f>
        <v/>
      </c>
      <c r="I104" s="10" t="str">
        <f>VLOOKUP($A104,'Institution Evaluation'!$A$56:$J$346,8,0)&amp;""</f>
        <v>Minor Importance</v>
      </c>
      <c r="J104" s="10" t="str">
        <f>VLOOKUP($A104,'Institution Evaluation'!$A$56:$J$346,9,0)&amp;""</f>
        <v/>
      </c>
      <c r="K104" s="10">
        <f t="shared" si="16"/>
        <v>5</v>
      </c>
      <c r="L104" s="126">
        <f>IF($E104="Not Scored", "N/A",IF(AND($D104='Auto Responses'!$J$27,$H104=""),"N/A",IF(AND($D104='Auto Responses'!$J$27,$H104='Auto Responses'!$J$7),1,IF(AND($D104='Auto Responses'!$J$27,$H104='Auto Responses'!$J$8),0,IF(OR($F104=$G104,$H104='Auto Responses'!$J$7),1,0)))))</f>
        <v>0</v>
      </c>
      <c r="M104" s="10" t="str">
        <f>VLOOKUP($A104,'Institution Evaluation'!$A$56:$J$346,10,0)&amp;""</f>
        <v>FALSE</v>
      </c>
      <c r="N104" s="10">
        <f t="shared" si="17"/>
        <v>0</v>
      </c>
      <c r="O104" s="126">
        <f t="shared" si="18"/>
        <v>5</v>
      </c>
      <c r="P104" s="126">
        <f t="shared" si="22"/>
        <v>0</v>
      </c>
      <c r="Q104" s="126">
        <f t="shared" si="11"/>
        <v>0</v>
      </c>
      <c r="R104" s="126">
        <f t="shared" si="20"/>
        <v>0</v>
      </c>
      <c r="S104" s="126">
        <f t="shared" si="12"/>
        <v>0</v>
      </c>
      <c r="T104" s="126">
        <f t="shared" si="13"/>
        <v>0</v>
      </c>
      <c r="U104" s="126">
        <f t="shared" si="21"/>
        <v>36</v>
      </c>
      <c r="V104" s="126">
        <f t="shared" si="14"/>
        <v>0</v>
      </c>
    </row>
    <row r="105" spans="1:22" ht="57" x14ac:dyDescent="0.2">
      <c r="A105" s="10" t="str">
        <f>Questions!$A105</f>
        <v>CHNG-10</v>
      </c>
      <c r="B105" s="10" t="str">
        <f t="shared" si="15"/>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Evaluation'!$A$56:$J$346,3,0)&amp;""</f>
        <v/>
      </c>
      <c r="G105" s="10" t="str">
        <f>VLOOKUP($A105,'Institution Evaluation'!$A$56:$J$346,6,0)&amp;""</f>
        <v>Yes</v>
      </c>
      <c r="H105" s="10" t="str">
        <f>VLOOKUP($A105,'Institution Evaluation'!$A$56:$J$346,7,0)&amp;""</f>
        <v/>
      </c>
      <c r="I105" s="10" t="str">
        <f>VLOOKUP($A105,'Institution Evaluation'!$A$56:$J$346,8,0)&amp;""</f>
        <v>Minor Importance</v>
      </c>
      <c r="J105" s="10" t="str">
        <f>VLOOKUP($A105,'Institution Evaluation'!$A$56:$J$346,9,0)&amp;""</f>
        <v/>
      </c>
      <c r="K105" s="10">
        <f t="shared" si="16"/>
        <v>5</v>
      </c>
      <c r="L105" s="126">
        <f>IF($E105="Not Scored", "N/A",IF(AND($D105='Auto Responses'!$J$27,$H105=""),"N/A",IF(AND($D105='Auto Responses'!$J$27,$H105='Auto Responses'!$J$7),1,IF(AND($D105='Auto Responses'!$J$27,$H105='Auto Responses'!$J$8),0,IF(OR($F105=$G105,$H105='Auto Responses'!$J$7),1,0)))))</f>
        <v>0</v>
      </c>
      <c r="M105" s="10" t="str">
        <f>VLOOKUP($A105,'Institution Evaluation'!$A$56:$J$346,10,0)&amp;""</f>
        <v>FALSE</v>
      </c>
      <c r="N105" s="10">
        <f t="shared" si="17"/>
        <v>0</v>
      </c>
      <c r="O105" s="126">
        <f t="shared" si="18"/>
        <v>5</v>
      </c>
      <c r="P105" s="126">
        <f t="shared" si="22"/>
        <v>0</v>
      </c>
      <c r="Q105" s="126">
        <f t="shared" si="11"/>
        <v>0</v>
      </c>
      <c r="R105" s="126">
        <f t="shared" si="20"/>
        <v>0</v>
      </c>
      <c r="S105" s="126">
        <f t="shared" si="12"/>
        <v>0</v>
      </c>
      <c r="T105" s="126">
        <f t="shared" si="13"/>
        <v>0</v>
      </c>
      <c r="U105" s="126">
        <f t="shared" si="21"/>
        <v>36</v>
      </c>
      <c r="V105" s="126">
        <f t="shared" si="14"/>
        <v>0</v>
      </c>
    </row>
    <row r="106" spans="1:22" ht="57" x14ac:dyDescent="0.2">
      <c r="A106" s="10" t="str">
        <f>Questions!$A106</f>
        <v>CHNG-11</v>
      </c>
      <c r="B106" s="10" t="str">
        <f t="shared" si="15"/>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Evaluation'!$A$56:$J$346,3,0)&amp;""</f>
        <v/>
      </c>
      <c r="G106" s="10" t="str">
        <f>VLOOKUP($A106,'Institution Evaluation'!$A$56:$J$346,6,0)&amp;""</f>
        <v>Yes</v>
      </c>
      <c r="H106" s="10" t="str">
        <f>VLOOKUP($A106,'Institution Evaluation'!$A$56:$J$346,7,0)&amp;""</f>
        <v/>
      </c>
      <c r="I106" s="10" t="str">
        <f>VLOOKUP($A106,'Institution Evaluation'!$A$56:$J$346,8,0)&amp;""</f>
        <v>Minor Importance</v>
      </c>
      <c r="J106" s="10" t="str">
        <f>VLOOKUP($A106,'Institution Evaluation'!$A$56:$J$346,9,0)&amp;""</f>
        <v/>
      </c>
      <c r="K106" s="10">
        <f t="shared" si="16"/>
        <v>5</v>
      </c>
      <c r="L106" s="126">
        <f>IF($E106="Not Scored", "N/A",IF(AND($D106='Auto Responses'!$J$27,$H106=""),"N/A",IF(AND($D106='Auto Responses'!$J$27,$H106='Auto Responses'!$J$7),1,IF(AND($D106='Auto Responses'!$J$27,$H106='Auto Responses'!$J$8),0,IF(OR($F106=$G106,$H106='Auto Responses'!$J$7),1,0)))))</f>
        <v>0</v>
      </c>
      <c r="M106" s="10" t="str">
        <f>VLOOKUP($A106,'Institution Evaluation'!$A$56:$J$346,10,0)&amp;""</f>
        <v>FALSE</v>
      </c>
      <c r="N106" s="10">
        <f t="shared" si="17"/>
        <v>0</v>
      </c>
      <c r="O106" s="126">
        <f t="shared" si="18"/>
        <v>5</v>
      </c>
      <c r="P106" s="126">
        <f t="shared" si="22"/>
        <v>0</v>
      </c>
      <c r="Q106" s="126">
        <f t="shared" si="11"/>
        <v>0</v>
      </c>
      <c r="R106" s="126">
        <f t="shared" si="20"/>
        <v>0</v>
      </c>
      <c r="S106" s="126">
        <f t="shared" si="12"/>
        <v>0</v>
      </c>
      <c r="T106" s="126">
        <f t="shared" si="13"/>
        <v>0</v>
      </c>
      <c r="U106" s="126">
        <f t="shared" si="21"/>
        <v>36</v>
      </c>
      <c r="V106" s="126">
        <f t="shared" si="14"/>
        <v>0</v>
      </c>
    </row>
    <row r="107" spans="1:22" ht="57" x14ac:dyDescent="0.2">
      <c r="A107" s="10" t="str">
        <f>Questions!$A107</f>
        <v>CHNG-12</v>
      </c>
      <c r="B107" s="10" t="str">
        <f t="shared" si="15"/>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Evaluation'!$A$56:$J$346,3,0)&amp;""</f>
        <v/>
      </c>
      <c r="G107" s="10" t="str">
        <f>VLOOKUP($A107,'Institution Evaluation'!$A$56:$J$346,6,0)&amp;""</f>
        <v>Yes</v>
      </c>
      <c r="H107" s="10" t="str">
        <f>VLOOKUP($A107,'Institution Evaluation'!$A$56:$J$346,7,0)&amp;""</f>
        <v/>
      </c>
      <c r="I107" s="10" t="str">
        <f>VLOOKUP($A107,'Institution Evaluation'!$A$56:$J$346,8,0)&amp;""</f>
        <v>Minor Importance</v>
      </c>
      <c r="J107" s="10" t="str">
        <f>VLOOKUP($A107,'Institution Evaluation'!$A$56:$J$346,9,0)&amp;""</f>
        <v/>
      </c>
      <c r="K107" s="10">
        <f t="shared" si="16"/>
        <v>5</v>
      </c>
      <c r="L107" s="126">
        <f>IF($E107="Not Scored", "N/A",IF(AND($D107='Auto Responses'!$J$27,$H107=""),"N/A",IF(AND($D107='Auto Responses'!$J$27,$H107='Auto Responses'!$J$7),1,IF(AND($D107='Auto Responses'!$J$27,$H107='Auto Responses'!$J$8),0,IF(OR($F107=$G107,$H107='Auto Responses'!$J$7),1,0)))))</f>
        <v>0</v>
      </c>
      <c r="M107" s="10" t="str">
        <f>VLOOKUP($A107,'Institution Evaluation'!$A$56:$J$346,10,0)&amp;""</f>
        <v>FALSE</v>
      </c>
      <c r="N107" s="10">
        <f t="shared" si="17"/>
        <v>0</v>
      </c>
      <c r="O107" s="126">
        <f t="shared" si="18"/>
        <v>5</v>
      </c>
      <c r="P107" s="126">
        <f t="shared" si="22"/>
        <v>0</v>
      </c>
      <c r="Q107" s="126">
        <f t="shared" si="11"/>
        <v>0</v>
      </c>
      <c r="R107" s="126">
        <f t="shared" si="20"/>
        <v>0</v>
      </c>
      <c r="S107" s="126">
        <f t="shared" si="12"/>
        <v>0</v>
      </c>
      <c r="T107" s="126">
        <f t="shared" si="13"/>
        <v>0</v>
      </c>
      <c r="U107" s="126">
        <f t="shared" si="21"/>
        <v>36</v>
      </c>
      <c r="V107" s="126">
        <f t="shared" si="14"/>
        <v>0</v>
      </c>
    </row>
    <row r="108" spans="1:22" ht="57" x14ac:dyDescent="0.2">
      <c r="A108" s="10" t="str">
        <f>Questions!$A108</f>
        <v>CHNG-13</v>
      </c>
      <c r="B108" s="10" t="str">
        <f t="shared" si="15"/>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Evaluation'!$A$56:$J$346,3,0)&amp;""</f>
        <v/>
      </c>
      <c r="G108" s="10" t="str">
        <f>VLOOKUP($A108,'Institution Evaluation'!$A$56:$J$346,6,0)&amp;""</f>
        <v>Yes</v>
      </c>
      <c r="H108" s="10" t="str">
        <f>VLOOKUP($A108,'Institution Evaluation'!$A$56:$J$346,7,0)&amp;""</f>
        <v/>
      </c>
      <c r="I108" s="10" t="str">
        <f>VLOOKUP($A108,'Institution Evaluation'!$A$56:$J$346,8,0)&amp;""</f>
        <v>Minor Importance</v>
      </c>
      <c r="J108" s="10" t="str">
        <f>VLOOKUP($A108,'Institution Evaluation'!$A$56:$J$346,9,0)&amp;""</f>
        <v/>
      </c>
      <c r="K108" s="10">
        <f t="shared" si="16"/>
        <v>5</v>
      </c>
      <c r="L108" s="126">
        <f>IF($E108="Not Scored", "N/A",IF(AND($D108='Auto Responses'!$J$27,$H108=""),"N/A",IF(AND($D108='Auto Responses'!$J$27,$H108='Auto Responses'!$J$7),1,IF(AND($D108='Auto Responses'!$J$27,$H108='Auto Responses'!$J$8),0,IF(OR($F108=$G108,$H108='Auto Responses'!$J$7),1,0)))))</f>
        <v>0</v>
      </c>
      <c r="M108" s="10" t="str">
        <f>VLOOKUP($A108,'Institution Evaluation'!$A$56:$J$346,10,0)&amp;""</f>
        <v>FALSE</v>
      </c>
      <c r="N108" s="10">
        <f t="shared" si="17"/>
        <v>0</v>
      </c>
      <c r="O108" s="126">
        <f t="shared" si="18"/>
        <v>5</v>
      </c>
      <c r="P108" s="126">
        <f t="shared" si="22"/>
        <v>0</v>
      </c>
      <c r="Q108" s="126">
        <f t="shared" si="11"/>
        <v>0</v>
      </c>
      <c r="R108" s="126">
        <f t="shared" si="20"/>
        <v>0</v>
      </c>
      <c r="S108" s="126">
        <f t="shared" si="12"/>
        <v>0</v>
      </c>
      <c r="T108" s="126">
        <f t="shared" si="13"/>
        <v>0</v>
      </c>
      <c r="U108" s="126">
        <f t="shared" si="21"/>
        <v>36</v>
      </c>
      <c r="V108" s="126">
        <f t="shared" si="14"/>
        <v>0</v>
      </c>
    </row>
    <row r="109" spans="1:22" ht="57" x14ac:dyDescent="0.2">
      <c r="A109" s="10" t="str">
        <f>Questions!$A109</f>
        <v>CHNG-14</v>
      </c>
      <c r="B109" s="10" t="str">
        <f t="shared" si="15"/>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Evaluation'!$A$56:$J$346,3,0)&amp;""</f>
        <v/>
      </c>
      <c r="G109" s="10" t="str">
        <f>VLOOKUP($A109,'Institution Evaluation'!$A$56:$J$346,6,0)&amp;""</f>
        <v>Yes</v>
      </c>
      <c r="H109" s="10" t="str">
        <f>VLOOKUP($A109,'Institution Evaluation'!$A$56:$J$346,7,0)&amp;""</f>
        <v/>
      </c>
      <c r="I109" s="10" t="str">
        <f>VLOOKUP($A109,'Institution Evaluation'!$A$56:$J$346,8,0)&amp;""</f>
        <v>Minor Importance</v>
      </c>
      <c r="J109" s="10" t="str">
        <f>VLOOKUP($A109,'Institution Evaluation'!$A$56:$J$346,9,0)&amp;""</f>
        <v/>
      </c>
      <c r="K109" s="10">
        <f t="shared" si="16"/>
        <v>5</v>
      </c>
      <c r="L109" s="126">
        <f>IF($E109="Not Scored", "N/A",IF(AND($D109='Auto Responses'!$J$27,$H109=""),"N/A",IF(AND($D109='Auto Responses'!$J$27,$H109='Auto Responses'!$J$7),1,IF(AND($D109='Auto Responses'!$J$27,$H109='Auto Responses'!$J$8),0,IF(OR($F109=$G109,$H109='Auto Responses'!$J$7),1,0)))))</f>
        <v>0</v>
      </c>
      <c r="M109" s="10" t="str">
        <f>VLOOKUP($A109,'Institution Evaluation'!$A$56:$J$346,10,0)&amp;""</f>
        <v>FALSE</v>
      </c>
      <c r="N109" s="10">
        <f t="shared" si="17"/>
        <v>0</v>
      </c>
      <c r="O109" s="126">
        <f t="shared" si="18"/>
        <v>5</v>
      </c>
      <c r="P109" s="126">
        <f t="shared" si="22"/>
        <v>0</v>
      </c>
      <c r="Q109" s="126">
        <f t="shared" si="11"/>
        <v>0</v>
      </c>
      <c r="R109" s="126">
        <f t="shared" si="20"/>
        <v>0</v>
      </c>
      <c r="S109" s="126">
        <f t="shared" si="12"/>
        <v>0</v>
      </c>
      <c r="T109" s="126">
        <f t="shared" si="13"/>
        <v>0</v>
      </c>
      <c r="U109" s="126">
        <f t="shared" si="21"/>
        <v>36</v>
      </c>
      <c r="V109" s="126">
        <f t="shared" si="14"/>
        <v>0</v>
      </c>
    </row>
    <row r="110" spans="1:22" ht="57" x14ac:dyDescent="0.2">
      <c r="A110" s="10" t="str">
        <f>Questions!$A110</f>
        <v>CHNG-15</v>
      </c>
      <c r="B110" s="10" t="str">
        <f t="shared" si="15"/>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Evaluation'!$A$56:$J$346,3,0)&amp;""</f>
        <v/>
      </c>
      <c r="G110" s="10" t="str">
        <f>VLOOKUP($A110,'Institution Evaluation'!$A$56:$J$346,6,0)&amp;""</f>
        <v>Yes</v>
      </c>
      <c r="H110" s="10" t="str">
        <f>VLOOKUP($A110,'Institution Evaluation'!$A$56:$J$346,7,0)&amp;""</f>
        <v/>
      </c>
      <c r="I110" s="10" t="str">
        <f>VLOOKUP($A110,'Institution Evaluation'!$A$56:$J$346,8,0)&amp;""</f>
        <v>Minor Importance</v>
      </c>
      <c r="J110" s="10" t="str">
        <f>VLOOKUP($A110,'Institution Evaluation'!$A$56:$J$346,9,0)&amp;""</f>
        <v/>
      </c>
      <c r="K110" s="10">
        <f t="shared" si="16"/>
        <v>5</v>
      </c>
      <c r="L110" s="126">
        <f>IF($E110="Not Scored", "N/A",IF(AND($D110='Auto Responses'!$J$27,$H110=""),"N/A",IF(AND($D110='Auto Responses'!$J$27,$H110='Auto Responses'!$J$7),1,IF(AND($D110='Auto Responses'!$J$27,$H110='Auto Responses'!$J$8),0,IF(OR($F110=$G110,$H110='Auto Responses'!$J$7),1,0)))))</f>
        <v>0</v>
      </c>
      <c r="M110" s="10" t="str">
        <f>VLOOKUP($A110,'Institution Evaluation'!$A$56:$J$346,10,0)&amp;""</f>
        <v>FALSE</v>
      </c>
      <c r="N110" s="10">
        <f t="shared" si="17"/>
        <v>0</v>
      </c>
      <c r="O110" s="126">
        <f t="shared" si="18"/>
        <v>5</v>
      </c>
      <c r="P110" s="126">
        <f t="shared" si="22"/>
        <v>0</v>
      </c>
      <c r="Q110" s="126">
        <f t="shared" si="11"/>
        <v>0</v>
      </c>
      <c r="R110" s="126">
        <f t="shared" si="20"/>
        <v>0</v>
      </c>
      <c r="S110" s="126">
        <f t="shared" si="12"/>
        <v>0</v>
      </c>
      <c r="T110" s="126">
        <f t="shared" si="13"/>
        <v>0</v>
      </c>
      <c r="U110" s="126">
        <f t="shared" si="21"/>
        <v>36</v>
      </c>
      <c r="V110" s="126">
        <f t="shared" si="14"/>
        <v>0</v>
      </c>
    </row>
    <row r="111" spans="1:22" ht="57" x14ac:dyDescent="0.2">
      <c r="A111" s="10" t="str">
        <f>Questions!$A111</f>
        <v>CHNG-16</v>
      </c>
      <c r="B111" s="10" t="str">
        <f t="shared" si="15"/>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Evaluation'!$A$56:$J$346,3,0)&amp;""</f>
        <v/>
      </c>
      <c r="G111" s="10" t="str">
        <f>VLOOKUP($A111,'Institution Evaluation'!$A$56:$J$346,6,0)&amp;""</f>
        <v>Yes</v>
      </c>
      <c r="H111" s="10" t="str">
        <f>VLOOKUP($A111,'Institution Evaluation'!$A$56:$J$346,7,0)&amp;""</f>
        <v/>
      </c>
      <c r="I111" s="10" t="str">
        <f>VLOOKUP($A111,'Institution Evaluation'!$A$56:$J$346,8,0)&amp;""</f>
        <v>Minor Importance</v>
      </c>
      <c r="J111" s="10" t="str">
        <f>VLOOKUP($A111,'Institution Evaluation'!$A$56:$J$346,9,0)&amp;""</f>
        <v/>
      </c>
      <c r="K111" s="10">
        <f t="shared" si="16"/>
        <v>5</v>
      </c>
      <c r="L111" s="126">
        <f>IF($E111="Not Scored", "N/A",IF(AND($D111='Auto Responses'!$J$27,$H111=""),"N/A",IF(AND($D111='Auto Responses'!$J$27,$H111='Auto Responses'!$J$7),1,IF(AND($D111='Auto Responses'!$J$27,$H111='Auto Responses'!$J$8),0,IF(OR($F111=$G111,$H111='Auto Responses'!$J$7),1,0)))))</f>
        <v>0</v>
      </c>
      <c r="M111" s="10" t="str">
        <f>VLOOKUP($A111,'Institution Evaluation'!$A$56:$J$346,10,0)&amp;""</f>
        <v>FALSE</v>
      </c>
      <c r="N111" s="10">
        <f t="shared" si="17"/>
        <v>0</v>
      </c>
      <c r="O111" s="126">
        <f t="shared" si="18"/>
        <v>5</v>
      </c>
      <c r="P111" s="126">
        <f t="shared" si="22"/>
        <v>0</v>
      </c>
      <c r="Q111" s="126">
        <f t="shared" si="11"/>
        <v>0</v>
      </c>
      <c r="R111" s="126">
        <f t="shared" si="20"/>
        <v>0</v>
      </c>
      <c r="S111" s="126">
        <f t="shared" si="12"/>
        <v>0</v>
      </c>
      <c r="T111" s="126">
        <f t="shared" si="13"/>
        <v>0</v>
      </c>
      <c r="U111" s="126">
        <f t="shared" si="21"/>
        <v>36</v>
      </c>
      <c r="V111" s="126">
        <f t="shared" si="14"/>
        <v>0</v>
      </c>
    </row>
    <row r="112" spans="1:22" ht="57" x14ac:dyDescent="0.2">
      <c r="A112" s="10" t="str">
        <f>Questions!$A112</f>
        <v>DATA-01</v>
      </c>
      <c r="B112" s="10" t="str">
        <f t="shared" si="15"/>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Evaluation'!$A$56:$J$346,3,0)&amp;""</f>
        <v/>
      </c>
      <c r="G112" s="10" t="str">
        <f>VLOOKUP($A112,'Institution Evaluation'!$A$56:$J$346,6,0)&amp;""</f>
        <v>No</v>
      </c>
      <c r="H112" s="10" t="str">
        <f>VLOOKUP($A112,'Institution Evaluation'!$A$56:$J$346,7,0)&amp;""</f>
        <v/>
      </c>
      <c r="I112" s="10" t="str">
        <f>VLOOKUP($A112,'Institution Evaluation'!$A$56:$J$346,8,0)&amp;""</f>
        <v>Critical Importance</v>
      </c>
      <c r="J112" s="10" t="str">
        <f>VLOOKUP($A112,'Institution Evaluation'!$A$56:$J$346,9,0)&amp;""</f>
        <v/>
      </c>
      <c r="K112" s="10">
        <f t="shared" si="16"/>
        <v>20</v>
      </c>
      <c r="L112" s="126">
        <f>IF($E112="Not Scored", "N/A",IF(AND($D112='Auto Responses'!$J$27,$H112=""),"N/A",IF(AND($D112='Auto Responses'!$J$27,$H112='Auto Responses'!$J$7),1,IF(AND($D112='Auto Responses'!$J$27,$H112='Auto Responses'!$J$8),0,IF(OR($F112=$G112,$H112='Auto Responses'!$J$7),1,0)))))</f>
        <v>0</v>
      </c>
      <c r="M112" s="10" t="str">
        <f>VLOOKUP($A112,'Institution Evaluation'!$A$56:$J$346,10,0)&amp;""</f>
        <v>FALSE</v>
      </c>
      <c r="N112" s="10">
        <f t="shared" si="17"/>
        <v>1</v>
      </c>
      <c r="O112" s="126">
        <f t="shared" si="18"/>
        <v>20</v>
      </c>
      <c r="P112" s="126">
        <f t="shared" si="22"/>
        <v>0</v>
      </c>
      <c r="Q112" s="126">
        <f t="shared" si="11"/>
        <v>0</v>
      </c>
      <c r="R112" s="126">
        <f t="shared" si="20"/>
        <v>0</v>
      </c>
      <c r="S112" s="126">
        <f t="shared" si="12"/>
        <v>0</v>
      </c>
      <c r="T112" s="126">
        <f t="shared" si="13"/>
        <v>1</v>
      </c>
      <c r="U112" s="126">
        <f t="shared" si="21"/>
        <v>37</v>
      </c>
      <c r="V112" s="126">
        <f t="shared" si="14"/>
        <v>37</v>
      </c>
    </row>
    <row r="113" spans="1:22" ht="57" x14ac:dyDescent="0.2">
      <c r="A113" s="10" t="str">
        <f>Questions!$A113</f>
        <v>DATA-02</v>
      </c>
      <c r="B113" s="10" t="str">
        <f t="shared" si="15"/>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Evaluation'!$A$56:$J$346,3,0)&amp;""</f>
        <v/>
      </c>
      <c r="G113" s="10" t="str">
        <f>VLOOKUP($A113,'Institution Evaluation'!$A$56:$J$346,6,0)&amp;""</f>
        <v>Yes</v>
      </c>
      <c r="H113" s="10" t="str">
        <f>VLOOKUP($A113,'Institution Evaluation'!$A$56:$J$346,7,0)&amp;""</f>
        <v/>
      </c>
      <c r="I113" s="10" t="str">
        <f>VLOOKUP($A113,'Institution Evaluation'!$A$56:$J$346,8,0)&amp;""</f>
        <v>Critical Importance</v>
      </c>
      <c r="J113" s="10" t="str">
        <f>VLOOKUP($A113,'Institution Evaluation'!$A$56:$J$346,9,0)&amp;""</f>
        <v/>
      </c>
      <c r="K113" s="10">
        <f t="shared" si="16"/>
        <v>20</v>
      </c>
      <c r="L113" s="126">
        <f>IF($E113="Not Scored", "N/A",IF(AND($D113='Auto Responses'!$J$27,$H113=""),"N/A",IF(AND($D113='Auto Responses'!$J$27,$H113='Auto Responses'!$J$7),1,IF(AND($D113='Auto Responses'!$J$27,$H113='Auto Responses'!$J$8),0,IF(OR($F113=$G113,$H113='Auto Responses'!$J$7),1,0)))))</f>
        <v>0</v>
      </c>
      <c r="M113" s="10" t="str">
        <f>VLOOKUP($A113,'Institution Evaluation'!$A$56:$J$346,10,0)&amp;""</f>
        <v>FALSE</v>
      </c>
      <c r="N113" s="10">
        <f t="shared" si="17"/>
        <v>1</v>
      </c>
      <c r="O113" s="126">
        <f t="shared" si="18"/>
        <v>20</v>
      </c>
      <c r="P113" s="126">
        <f t="shared" si="22"/>
        <v>0</v>
      </c>
      <c r="Q113" s="126">
        <f t="shared" si="11"/>
        <v>0</v>
      </c>
      <c r="R113" s="126">
        <f t="shared" si="20"/>
        <v>0</v>
      </c>
      <c r="S113" s="126">
        <f t="shared" si="12"/>
        <v>0</v>
      </c>
      <c r="T113" s="126">
        <f t="shared" si="13"/>
        <v>1</v>
      </c>
      <c r="U113" s="126">
        <f t="shared" si="21"/>
        <v>38</v>
      </c>
      <c r="V113" s="126">
        <f t="shared" si="14"/>
        <v>38</v>
      </c>
    </row>
    <row r="114" spans="1:22" ht="57" x14ac:dyDescent="0.2">
      <c r="A114" s="10" t="str">
        <f>Questions!$A114</f>
        <v>DATA-03</v>
      </c>
      <c r="B114" s="10" t="str">
        <f t="shared" si="15"/>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Evaluation'!$A$56:$J$346,3,0)&amp;""</f>
        <v/>
      </c>
      <c r="G114" s="10" t="str">
        <f>VLOOKUP($A114,'Institution Evaluation'!$A$56:$J$346,6,0)&amp;""</f>
        <v>Yes</v>
      </c>
      <c r="H114" s="10" t="str">
        <f>VLOOKUP($A114,'Institution Evaluation'!$A$56:$J$346,7,0)&amp;""</f>
        <v/>
      </c>
      <c r="I114" s="10" t="str">
        <f>VLOOKUP($A114,'Institution Evaluation'!$A$56:$J$346,8,0)&amp;""</f>
        <v>Critical Importance</v>
      </c>
      <c r="J114" s="10" t="str">
        <f>VLOOKUP($A114,'Institution Evaluation'!$A$56:$J$346,9,0)&amp;""</f>
        <v/>
      </c>
      <c r="K114" s="10">
        <f t="shared" si="16"/>
        <v>20</v>
      </c>
      <c r="L114" s="126">
        <f>IF($E114="Not Scored", "N/A",IF(AND($D114='Auto Responses'!$J$27,$H114=""),"N/A",IF(AND($D114='Auto Responses'!$J$27,$H114='Auto Responses'!$J$7),1,IF(AND($D114='Auto Responses'!$J$27,$H114='Auto Responses'!$J$8),0,IF(OR($F114=$G114,$H114='Auto Responses'!$J$7),1,0)))))</f>
        <v>0</v>
      </c>
      <c r="M114" s="10" t="str">
        <f>VLOOKUP($A114,'Institution Evaluation'!$A$56:$J$346,10,0)&amp;""</f>
        <v>FALSE</v>
      </c>
      <c r="N114" s="10">
        <f t="shared" si="17"/>
        <v>1</v>
      </c>
      <c r="O114" s="126">
        <f t="shared" si="18"/>
        <v>20</v>
      </c>
      <c r="P114" s="126">
        <f t="shared" si="22"/>
        <v>0</v>
      </c>
      <c r="Q114" s="126">
        <f t="shared" si="11"/>
        <v>0</v>
      </c>
      <c r="R114" s="126">
        <f t="shared" si="20"/>
        <v>0</v>
      </c>
      <c r="S114" s="126">
        <f t="shared" si="12"/>
        <v>0</v>
      </c>
      <c r="T114" s="126">
        <f t="shared" si="13"/>
        <v>1</v>
      </c>
      <c r="U114" s="126">
        <f t="shared" si="21"/>
        <v>39</v>
      </c>
      <c r="V114" s="126">
        <f t="shared" si="14"/>
        <v>39</v>
      </c>
    </row>
    <row r="115" spans="1:22" ht="57" x14ac:dyDescent="0.2">
      <c r="A115" s="10" t="str">
        <f>Questions!$A115</f>
        <v>DATA-04</v>
      </c>
      <c r="B115" s="10" t="str">
        <f t="shared" si="15"/>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Evaluation'!$A$56:$J$346,3,0)&amp;""</f>
        <v/>
      </c>
      <c r="G115" s="10" t="str">
        <f>VLOOKUP($A115,'Institution Evaluation'!$A$56:$J$346,6,0)&amp;""</f>
        <v>Yes</v>
      </c>
      <c r="H115" s="10" t="str">
        <f>VLOOKUP($A115,'Institution Evaluation'!$A$56:$J$346,7,0)&amp;""</f>
        <v/>
      </c>
      <c r="I115" s="10" t="str">
        <f>VLOOKUP($A115,'Institution Evaluation'!$A$56:$J$346,8,0)&amp;""</f>
        <v>Critical Importance</v>
      </c>
      <c r="J115" s="10" t="str">
        <f>VLOOKUP($A115,'Institution Evaluation'!$A$56:$J$346,9,0)&amp;""</f>
        <v/>
      </c>
      <c r="K115" s="10">
        <f t="shared" si="16"/>
        <v>20</v>
      </c>
      <c r="L115" s="126">
        <f>IF($E115="Not Scored", "N/A",IF(AND($D115='Auto Responses'!$J$27,$H115=""),"N/A",IF(AND($D115='Auto Responses'!$J$27,$H115='Auto Responses'!$J$7),1,IF(AND($D115='Auto Responses'!$J$27,$H115='Auto Responses'!$J$8),0,IF(OR($F115=$G115,$H115='Auto Responses'!$J$7),1,0)))))</f>
        <v>0</v>
      </c>
      <c r="M115" s="10" t="str">
        <f>VLOOKUP($A115,'Institution Evaluation'!$A$56:$J$346,10,0)&amp;""</f>
        <v>FALSE</v>
      </c>
      <c r="N115" s="10">
        <f t="shared" si="17"/>
        <v>1</v>
      </c>
      <c r="O115" s="126">
        <f t="shared" si="18"/>
        <v>20</v>
      </c>
      <c r="P115" s="126">
        <f t="shared" si="22"/>
        <v>0</v>
      </c>
      <c r="Q115" s="126">
        <f t="shared" si="11"/>
        <v>0</v>
      </c>
      <c r="R115" s="126">
        <f t="shared" si="20"/>
        <v>0</v>
      </c>
      <c r="S115" s="126">
        <f t="shared" si="12"/>
        <v>0</v>
      </c>
      <c r="T115" s="126">
        <f t="shared" si="13"/>
        <v>1</v>
      </c>
      <c r="U115" s="126">
        <f t="shared" si="21"/>
        <v>40</v>
      </c>
      <c r="V115" s="126">
        <f t="shared" si="14"/>
        <v>40</v>
      </c>
    </row>
    <row r="116" spans="1:22" ht="57" x14ac:dyDescent="0.2">
      <c r="A116" s="10" t="str">
        <f>Questions!$A116</f>
        <v>DATA-05</v>
      </c>
      <c r="B116" s="10" t="str">
        <f t="shared" si="15"/>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Evaluation'!$A$56:$J$346,3,0)&amp;""</f>
        <v/>
      </c>
      <c r="G116" s="10" t="str">
        <f>VLOOKUP($A116,'Institution Evaluation'!$A$56:$J$346,6,0)&amp;""</f>
        <v>Yes</v>
      </c>
      <c r="H116" s="10" t="str">
        <f>VLOOKUP($A116,'Institution Evaluation'!$A$56:$J$346,7,0)&amp;""</f>
        <v/>
      </c>
      <c r="I116" s="10" t="str">
        <f>VLOOKUP($A116,'Institution Evaluation'!$A$56:$J$346,8,0)&amp;""</f>
        <v>Critical Importance</v>
      </c>
      <c r="J116" s="10" t="str">
        <f>VLOOKUP($A116,'Institution Evaluation'!$A$56:$J$346,9,0)&amp;""</f>
        <v/>
      </c>
      <c r="K116" s="10">
        <f t="shared" si="16"/>
        <v>20</v>
      </c>
      <c r="L116" s="126">
        <f>IF($E116="Not Scored", "N/A",IF(AND($D116='Auto Responses'!$J$27,$H116=""),"N/A",IF(AND($D116='Auto Responses'!$J$27,$H116='Auto Responses'!$J$7),1,IF(AND($D116='Auto Responses'!$J$27,$H116='Auto Responses'!$J$8),0,IF(OR($F116=$G116,$H116='Auto Responses'!$J$7),1,0)))))</f>
        <v>0</v>
      </c>
      <c r="M116" s="10" t="str">
        <f>VLOOKUP($A116,'Institution Evaluation'!$A$56:$J$346,10,0)&amp;""</f>
        <v>FALSE</v>
      </c>
      <c r="N116" s="10">
        <f t="shared" si="17"/>
        <v>1</v>
      </c>
      <c r="O116" s="126">
        <f t="shared" si="18"/>
        <v>20</v>
      </c>
      <c r="P116" s="126">
        <f t="shared" si="22"/>
        <v>0</v>
      </c>
      <c r="Q116" s="126">
        <f t="shared" si="11"/>
        <v>0</v>
      </c>
      <c r="R116" s="126">
        <f t="shared" si="20"/>
        <v>0</v>
      </c>
      <c r="S116" s="126">
        <f t="shared" si="12"/>
        <v>0</v>
      </c>
      <c r="T116" s="126">
        <f t="shared" si="13"/>
        <v>1</v>
      </c>
      <c r="U116" s="126">
        <f t="shared" si="21"/>
        <v>41</v>
      </c>
      <c r="V116" s="126">
        <f t="shared" si="14"/>
        <v>41</v>
      </c>
    </row>
    <row r="117" spans="1:22" ht="57" x14ac:dyDescent="0.2">
      <c r="A117" s="10" t="str">
        <f>Questions!$A117</f>
        <v>DATA-06</v>
      </c>
      <c r="B117" s="10" t="str">
        <f t="shared" si="15"/>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Evaluation'!$A$56:$J$346,3,0)&amp;""</f>
        <v/>
      </c>
      <c r="G117" s="10" t="str">
        <f>VLOOKUP($A117,'Institution Evaluation'!$A$56:$J$346,6,0)&amp;""</f>
        <v>Yes</v>
      </c>
      <c r="H117" s="10" t="str">
        <f>VLOOKUP($A117,'Institution Evaluation'!$A$56:$J$346,7,0)&amp;""</f>
        <v/>
      </c>
      <c r="I117" s="10" t="str">
        <f>VLOOKUP($A117,'Institution Evaluation'!$A$56:$J$346,8,0)&amp;""</f>
        <v>Critical Importance</v>
      </c>
      <c r="J117" s="10" t="str">
        <f>VLOOKUP($A117,'Institution Evaluation'!$A$56:$J$346,9,0)&amp;""</f>
        <v/>
      </c>
      <c r="K117" s="10">
        <f t="shared" si="16"/>
        <v>20</v>
      </c>
      <c r="L117" s="126">
        <f>IF($E117="Not Scored", "N/A",IF(AND($D117='Auto Responses'!$J$27,$H117=""),"N/A",IF(AND($D117='Auto Responses'!$J$27,$H117='Auto Responses'!$J$7),1,IF(AND($D117='Auto Responses'!$J$27,$H117='Auto Responses'!$J$8),0,IF(OR($F117=$G117,$H117='Auto Responses'!$J$7),1,0)))))</f>
        <v>0</v>
      </c>
      <c r="M117" s="10" t="str">
        <f>VLOOKUP($A117,'Institution Evaluation'!$A$56:$J$346,10,0)&amp;""</f>
        <v>FALSE</v>
      </c>
      <c r="N117" s="10">
        <f t="shared" si="17"/>
        <v>1</v>
      </c>
      <c r="O117" s="126">
        <f t="shared" si="18"/>
        <v>20</v>
      </c>
      <c r="P117" s="126">
        <f t="shared" si="22"/>
        <v>0</v>
      </c>
      <c r="Q117" s="126">
        <f t="shared" si="11"/>
        <v>0</v>
      </c>
      <c r="R117" s="126">
        <f t="shared" si="20"/>
        <v>0</v>
      </c>
      <c r="S117" s="126">
        <f t="shared" si="12"/>
        <v>0</v>
      </c>
      <c r="T117" s="126">
        <f t="shared" si="13"/>
        <v>1</v>
      </c>
      <c r="U117" s="126">
        <f t="shared" si="21"/>
        <v>42</v>
      </c>
      <c r="V117" s="126">
        <f t="shared" si="14"/>
        <v>42</v>
      </c>
    </row>
    <row r="118" spans="1:22" ht="57" x14ac:dyDescent="0.2">
      <c r="A118" s="10" t="str">
        <f>Questions!$A118</f>
        <v>DATA-07</v>
      </c>
      <c r="B118" s="10" t="str">
        <f t="shared" si="15"/>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Evaluation'!$A$56:$J$346,3,0)&amp;""</f>
        <v/>
      </c>
      <c r="G118" s="10" t="str">
        <f>VLOOKUP($A118,'Institution Evaluation'!$A$56:$J$346,6,0)&amp;""</f>
        <v>No</v>
      </c>
      <c r="H118" s="10" t="str">
        <f>VLOOKUP($A118,'Institution Evaluation'!$A$56:$J$346,7,0)&amp;""</f>
        <v/>
      </c>
      <c r="I118" s="10" t="str">
        <f>VLOOKUP($A118,'Institution Evaluation'!$A$56:$J$346,8,0)&amp;""</f>
        <v>Critical Importance</v>
      </c>
      <c r="J118" s="10" t="str">
        <f>VLOOKUP($A118,'Institution Evaluation'!$A$56:$J$346,9,0)&amp;""</f>
        <v/>
      </c>
      <c r="K118" s="10">
        <f t="shared" si="16"/>
        <v>20</v>
      </c>
      <c r="L118" s="126">
        <f>IF($E118="Not Scored", "N/A",IF(AND($D118='Auto Responses'!$J$27,$H118=""),"N/A",IF(AND($D118='Auto Responses'!$J$27,$H118='Auto Responses'!$J$7),1,IF(AND($D118='Auto Responses'!$J$27,$H118='Auto Responses'!$J$8),0,IF(OR($F118=$G118,$H118='Auto Responses'!$J$7),1,0)))))</f>
        <v>0</v>
      </c>
      <c r="M118" s="10" t="str">
        <f>VLOOKUP($A118,'Institution Evaluation'!$A$56:$J$346,10,0)&amp;""</f>
        <v>FALSE</v>
      </c>
      <c r="N118" s="10">
        <f t="shared" si="17"/>
        <v>1</v>
      </c>
      <c r="O118" s="126">
        <f t="shared" si="18"/>
        <v>20</v>
      </c>
      <c r="P118" s="126">
        <f t="shared" si="22"/>
        <v>0</v>
      </c>
      <c r="Q118" s="126">
        <f t="shared" si="11"/>
        <v>0</v>
      </c>
      <c r="R118" s="126">
        <f t="shared" si="20"/>
        <v>0</v>
      </c>
      <c r="S118" s="126">
        <f t="shared" si="12"/>
        <v>0</v>
      </c>
      <c r="T118" s="126">
        <f t="shared" si="13"/>
        <v>1</v>
      </c>
      <c r="U118" s="126">
        <f t="shared" si="21"/>
        <v>43</v>
      </c>
      <c r="V118" s="126">
        <f t="shared" si="14"/>
        <v>43</v>
      </c>
    </row>
    <row r="119" spans="1:22" ht="57" x14ac:dyDescent="0.2">
      <c r="A119" s="10" t="str">
        <f>Questions!$A119</f>
        <v>DATA-08</v>
      </c>
      <c r="B119" s="10" t="str">
        <f t="shared" si="15"/>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Evaluation'!$A$56:$J$346,3,0)&amp;""</f>
        <v/>
      </c>
      <c r="G119" s="10" t="str">
        <f>VLOOKUP($A119,'Institution Evaluation'!$A$56:$J$346,6,0)&amp;""</f>
        <v>Yes</v>
      </c>
      <c r="H119" s="10" t="str">
        <f>VLOOKUP($A119,'Institution Evaluation'!$A$56:$J$346,7,0)&amp;""</f>
        <v/>
      </c>
      <c r="I119" s="10" t="str">
        <f>VLOOKUP($A119,'Institution Evaluation'!$A$56:$J$346,8,0)&amp;""</f>
        <v>Critical Importance</v>
      </c>
      <c r="J119" s="10" t="str">
        <f>VLOOKUP($A119,'Institution Evaluation'!$A$56:$J$346,9,0)&amp;""</f>
        <v/>
      </c>
      <c r="K119" s="10">
        <f t="shared" si="16"/>
        <v>20</v>
      </c>
      <c r="L119" s="126">
        <f>IF($E119="Not Scored", "N/A",IF(AND($D119='Auto Responses'!$J$27,$H119=""),"N/A",IF(AND($D119='Auto Responses'!$J$27,$H119='Auto Responses'!$J$7),1,IF(AND($D119='Auto Responses'!$J$27,$H119='Auto Responses'!$J$8),0,IF(OR($F119=$G119,$H119='Auto Responses'!$J$7),1,0)))))</f>
        <v>0</v>
      </c>
      <c r="M119" s="10" t="str">
        <f>VLOOKUP($A119,'Institution Evaluation'!$A$56:$J$346,10,0)&amp;""</f>
        <v>FALSE</v>
      </c>
      <c r="N119" s="10">
        <f t="shared" si="17"/>
        <v>1</v>
      </c>
      <c r="O119" s="126">
        <f t="shared" si="18"/>
        <v>20</v>
      </c>
      <c r="P119" s="126">
        <f t="shared" si="22"/>
        <v>0</v>
      </c>
      <c r="Q119" s="126">
        <f t="shared" si="11"/>
        <v>0</v>
      </c>
      <c r="R119" s="126">
        <f t="shared" si="20"/>
        <v>0</v>
      </c>
      <c r="S119" s="126">
        <f t="shared" si="12"/>
        <v>0</v>
      </c>
      <c r="T119" s="126">
        <f t="shared" si="13"/>
        <v>1</v>
      </c>
      <c r="U119" s="126">
        <f t="shared" si="21"/>
        <v>44</v>
      </c>
      <c r="V119" s="126">
        <f t="shared" si="14"/>
        <v>44</v>
      </c>
    </row>
    <row r="120" spans="1:22" ht="57" x14ac:dyDescent="0.2">
      <c r="A120" s="10" t="str">
        <f>Questions!$A120</f>
        <v>DATA-09</v>
      </c>
      <c r="B120" s="10" t="str">
        <f t="shared" si="15"/>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Evaluation'!$A$56:$J$346,3,0)&amp;""</f>
        <v/>
      </c>
      <c r="G120" s="10" t="str">
        <f>VLOOKUP($A120,'Institution Evaluation'!$A$56:$J$346,6,0)&amp;""</f>
        <v>Yes</v>
      </c>
      <c r="H120" s="10" t="str">
        <f>VLOOKUP($A120,'Institution Evaluation'!$A$56:$J$346,7,0)&amp;""</f>
        <v/>
      </c>
      <c r="I120" s="10" t="str">
        <f>VLOOKUP($A120,'Institution Evaluation'!$A$56:$J$346,8,0)&amp;""</f>
        <v>Standard Importance</v>
      </c>
      <c r="J120" s="10" t="str">
        <f>VLOOKUP($A120,'Institution Evaluation'!$A$56:$J$346,9,0)&amp;""</f>
        <v/>
      </c>
      <c r="K120" s="10">
        <f t="shared" si="16"/>
        <v>10</v>
      </c>
      <c r="L120" s="126">
        <f>IF($E120="Not Scored", "N/A",IF(AND($D120='Auto Responses'!$J$27,$H120=""),"N/A",IF(AND($D120='Auto Responses'!$J$27,$H120='Auto Responses'!$J$7),1,IF(AND($D120='Auto Responses'!$J$27,$H120='Auto Responses'!$J$8),0,IF(OR($F120=$G120,$H120='Auto Responses'!$J$7),1,0)))))</f>
        <v>0</v>
      </c>
      <c r="M120" s="10" t="str">
        <f>VLOOKUP($A120,'Institution Evaluation'!$A$56:$J$346,10,0)&amp;""</f>
        <v>FALSE</v>
      </c>
      <c r="N120" s="10">
        <f t="shared" si="17"/>
        <v>0</v>
      </c>
      <c r="O120" s="126">
        <f t="shared" si="18"/>
        <v>10</v>
      </c>
      <c r="P120" s="126">
        <f t="shared" si="22"/>
        <v>0</v>
      </c>
      <c r="Q120" s="126">
        <f t="shared" si="11"/>
        <v>0</v>
      </c>
      <c r="R120" s="126">
        <f t="shared" si="20"/>
        <v>0</v>
      </c>
      <c r="S120" s="126">
        <f t="shared" si="12"/>
        <v>0</v>
      </c>
      <c r="T120" s="126">
        <f t="shared" si="13"/>
        <v>0</v>
      </c>
      <c r="U120" s="126">
        <f t="shared" si="21"/>
        <v>44</v>
      </c>
      <c r="V120" s="126">
        <f t="shared" si="14"/>
        <v>0</v>
      </c>
    </row>
    <row r="121" spans="1:22" ht="57" x14ac:dyDescent="0.2">
      <c r="A121" s="10" t="str">
        <f>Questions!$A121</f>
        <v>DATA-10</v>
      </c>
      <c r="B121" s="10" t="str">
        <f t="shared" si="15"/>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Evaluation'!$A$56:$J$346,3,0)&amp;""</f>
        <v/>
      </c>
      <c r="G121" s="10" t="str">
        <f>VLOOKUP($A121,'Institution Evaluation'!$A$56:$J$346,6,0)&amp;""</f>
        <v>Yes</v>
      </c>
      <c r="H121" s="10" t="str">
        <f>VLOOKUP($A121,'Institution Evaluation'!$A$56:$J$346,7,0)&amp;""</f>
        <v/>
      </c>
      <c r="I121" s="10" t="str">
        <f>VLOOKUP($A121,'Institution Evaluation'!$A$56:$J$346,8,0)&amp;""</f>
        <v>Standard Importance</v>
      </c>
      <c r="J121" s="10" t="str">
        <f>VLOOKUP($A121,'Institution Evaluation'!$A$56:$J$346,9,0)&amp;""</f>
        <v/>
      </c>
      <c r="K121" s="10">
        <f t="shared" si="16"/>
        <v>10</v>
      </c>
      <c r="L121" s="126">
        <f>IF($E121="Not Scored", "N/A",IF(AND($D121='Auto Responses'!$J$27,$H121=""),"N/A",IF(AND($D121='Auto Responses'!$J$27,$H121='Auto Responses'!$J$7),1,IF(AND($D121='Auto Responses'!$J$27,$H121='Auto Responses'!$J$8),0,IF(OR($F121=$G121,$H121='Auto Responses'!$J$7),1,0)))))</f>
        <v>0</v>
      </c>
      <c r="M121" s="10" t="str">
        <f>VLOOKUP($A121,'Institution Evaluation'!$A$56:$J$346,10,0)&amp;""</f>
        <v>FALSE</v>
      </c>
      <c r="N121" s="10">
        <f t="shared" si="17"/>
        <v>0</v>
      </c>
      <c r="O121" s="126">
        <f t="shared" si="18"/>
        <v>10</v>
      </c>
      <c r="P121" s="126">
        <f t="shared" si="22"/>
        <v>0</v>
      </c>
      <c r="Q121" s="126">
        <f t="shared" si="11"/>
        <v>0</v>
      </c>
      <c r="R121" s="126">
        <f t="shared" si="20"/>
        <v>0</v>
      </c>
      <c r="S121" s="126">
        <f t="shared" si="12"/>
        <v>0</v>
      </c>
      <c r="T121" s="126">
        <f t="shared" si="13"/>
        <v>0</v>
      </c>
      <c r="U121" s="126">
        <f t="shared" si="21"/>
        <v>44</v>
      </c>
      <c r="V121" s="126">
        <f t="shared" si="14"/>
        <v>0</v>
      </c>
    </row>
    <row r="122" spans="1:22" ht="57" x14ac:dyDescent="0.2">
      <c r="A122" s="10" t="str">
        <f>Questions!$A122</f>
        <v>DATA-11</v>
      </c>
      <c r="B122" s="10" t="str">
        <f t="shared" si="15"/>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Evaluation'!$A$56:$J$346,3,0)&amp;""</f>
        <v/>
      </c>
      <c r="G122" s="10" t="str">
        <f>VLOOKUP($A122,'Institution Evaluation'!$A$56:$J$346,6,0)&amp;""</f>
        <v>Yes</v>
      </c>
      <c r="H122" s="10" t="str">
        <f>VLOOKUP($A122,'Institution Evaluation'!$A$56:$J$346,7,0)&amp;""</f>
        <v/>
      </c>
      <c r="I122" s="10" t="str">
        <f>VLOOKUP($A122,'Institution Evaluation'!$A$56:$J$346,8,0)&amp;""</f>
        <v>Standard Importance</v>
      </c>
      <c r="J122" s="10" t="str">
        <f>VLOOKUP($A122,'Institution Evaluation'!$A$56:$J$346,9,0)&amp;""</f>
        <v/>
      </c>
      <c r="K122" s="10">
        <f t="shared" si="16"/>
        <v>10</v>
      </c>
      <c r="L122" s="126">
        <f>IF($E122="Not Scored", "N/A",IF(AND($D122='Auto Responses'!$J$27,$H122=""),"N/A",IF(AND($D122='Auto Responses'!$J$27,$H122='Auto Responses'!$J$7),1,IF(AND($D122='Auto Responses'!$J$27,$H122='Auto Responses'!$J$8),0,IF(OR($F122=$G122,$H122='Auto Responses'!$J$7),1,0)))))</f>
        <v>0</v>
      </c>
      <c r="M122" s="10" t="str">
        <f>VLOOKUP($A122,'Institution Evaluation'!$A$56:$J$346,10,0)&amp;""</f>
        <v>FALSE</v>
      </c>
      <c r="N122" s="10">
        <f t="shared" si="17"/>
        <v>0</v>
      </c>
      <c r="O122" s="126">
        <f t="shared" si="18"/>
        <v>10</v>
      </c>
      <c r="P122" s="126">
        <f t="shared" si="22"/>
        <v>0</v>
      </c>
      <c r="Q122" s="126">
        <f t="shared" si="11"/>
        <v>0</v>
      </c>
      <c r="R122" s="126">
        <f t="shared" si="20"/>
        <v>0</v>
      </c>
      <c r="S122" s="126">
        <f t="shared" si="12"/>
        <v>0</v>
      </c>
      <c r="T122" s="126">
        <f t="shared" si="13"/>
        <v>0</v>
      </c>
      <c r="U122" s="126">
        <f t="shared" si="21"/>
        <v>44</v>
      </c>
      <c r="V122" s="126">
        <f t="shared" si="14"/>
        <v>0</v>
      </c>
    </row>
    <row r="123" spans="1:22" ht="57" x14ac:dyDescent="0.2">
      <c r="A123" s="10" t="str">
        <f>Questions!$A123</f>
        <v>DATA-12</v>
      </c>
      <c r="B123" s="10" t="str">
        <f t="shared" si="15"/>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Evaluation'!$A$56:$J$346,3,0)&amp;""</f>
        <v/>
      </c>
      <c r="G123" s="10" t="str">
        <f>VLOOKUP($A123,'Institution Evaluation'!$A$56:$J$346,6,0)&amp;""</f>
        <v>Yes</v>
      </c>
      <c r="H123" s="10" t="str">
        <f>VLOOKUP($A123,'Institution Evaluation'!$A$56:$J$346,7,0)&amp;""</f>
        <v/>
      </c>
      <c r="I123" s="10" t="str">
        <f>VLOOKUP($A123,'Institution Evaluation'!$A$56:$J$346,8,0)&amp;""</f>
        <v>Standard Importance</v>
      </c>
      <c r="J123" s="10" t="str">
        <f>VLOOKUP($A123,'Institution Evaluation'!$A$56:$J$346,9,0)&amp;""</f>
        <v/>
      </c>
      <c r="K123" s="10">
        <f t="shared" si="16"/>
        <v>10</v>
      </c>
      <c r="L123" s="126">
        <f>IF($E123="Not Scored", "N/A",IF(AND($D123='Auto Responses'!$J$27,$H123=""),"N/A",IF(AND($D123='Auto Responses'!$J$27,$H123='Auto Responses'!$J$7),1,IF(AND($D123='Auto Responses'!$J$27,$H123='Auto Responses'!$J$8),0,IF(OR($F123=$G123,$H123='Auto Responses'!$J$7),1,0)))))</f>
        <v>0</v>
      </c>
      <c r="M123" s="10" t="str">
        <f>VLOOKUP($A123,'Institution Evaluation'!$A$56:$J$346,10,0)&amp;""</f>
        <v>FALSE</v>
      </c>
      <c r="N123" s="10">
        <f t="shared" si="17"/>
        <v>0</v>
      </c>
      <c r="O123" s="126">
        <f t="shared" si="18"/>
        <v>10</v>
      </c>
      <c r="P123" s="126">
        <f t="shared" si="22"/>
        <v>0</v>
      </c>
      <c r="Q123" s="126">
        <f t="shared" si="11"/>
        <v>0</v>
      </c>
      <c r="R123" s="126">
        <f t="shared" si="20"/>
        <v>0</v>
      </c>
      <c r="S123" s="126">
        <f t="shared" si="12"/>
        <v>0</v>
      </c>
      <c r="T123" s="126">
        <f t="shared" si="13"/>
        <v>0</v>
      </c>
      <c r="U123" s="126">
        <f t="shared" si="21"/>
        <v>44</v>
      </c>
      <c r="V123" s="126">
        <f t="shared" si="14"/>
        <v>0</v>
      </c>
    </row>
    <row r="124" spans="1:22" ht="57" x14ac:dyDescent="0.2">
      <c r="A124" s="10" t="str">
        <f>Questions!$A124</f>
        <v>DATA-13</v>
      </c>
      <c r="B124" s="10" t="str">
        <f t="shared" si="15"/>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Evaluation'!$A$56:$J$346,3,0)&amp;""</f>
        <v/>
      </c>
      <c r="G124" s="10" t="str">
        <f>VLOOKUP($A124,'Institution Evaluation'!$A$56:$J$346,6,0)&amp;""</f>
        <v>Yes</v>
      </c>
      <c r="H124" s="10" t="str">
        <f>VLOOKUP($A124,'Institution Evaluation'!$A$56:$J$346,7,0)&amp;""</f>
        <v/>
      </c>
      <c r="I124" s="10" t="str">
        <f>VLOOKUP($A124,'Institution Evaluation'!$A$56:$J$346,8,0)&amp;""</f>
        <v>Standard Importance</v>
      </c>
      <c r="J124" s="10" t="str">
        <f>VLOOKUP($A124,'Institution Evaluation'!$A$56:$J$346,9,0)&amp;""</f>
        <v/>
      </c>
      <c r="K124" s="10">
        <f t="shared" si="16"/>
        <v>10</v>
      </c>
      <c r="L124" s="126">
        <f>IF($E124="Not Scored", "N/A",IF(AND($D124='Auto Responses'!$J$27,$H124=""),"N/A",IF(AND($D124='Auto Responses'!$J$27,$H124='Auto Responses'!$J$7),1,IF(AND($D124='Auto Responses'!$J$27,$H124='Auto Responses'!$J$8),0,IF(OR($F124=$G124,$H124='Auto Responses'!$J$7),1,0)))))</f>
        <v>0</v>
      </c>
      <c r="M124" s="10" t="str">
        <f>VLOOKUP($A124,'Institution Evaluation'!$A$56:$J$346,10,0)&amp;""</f>
        <v>FALSE</v>
      </c>
      <c r="N124" s="10">
        <f t="shared" si="17"/>
        <v>0</v>
      </c>
      <c r="O124" s="126">
        <f t="shared" si="18"/>
        <v>10</v>
      </c>
      <c r="P124" s="126">
        <f t="shared" si="22"/>
        <v>0</v>
      </c>
      <c r="Q124" s="126">
        <f t="shared" si="11"/>
        <v>0</v>
      </c>
      <c r="R124" s="126">
        <f t="shared" si="20"/>
        <v>0</v>
      </c>
      <c r="S124" s="126">
        <f t="shared" si="12"/>
        <v>0</v>
      </c>
      <c r="T124" s="126">
        <f t="shared" si="13"/>
        <v>0</v>
      </c>
      <c r="U124" s="126">
        <f t="shared" si="21"/>
        <v>44</v>
      </c>
      <c r="V124" s="126">
        <f t="shared" si="14"/>
        <v>0</v>
      </c>
    </row>
    <row r="125" spans="1:22" ht="71.25" x14ac:dyDescent="0.2">
      <c r="A125" s="10" t="str">
        <f>Questions!$A126</f>
        <v>DATA-15</v>
      </c>
      <c r="B125" s="10" t="str">
        <f t="shared" si="15"/>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Evaluation'!$A$56:$J$346,3,0)&amp;""</f>
        <v/>
      </c>
      <c r="G125" s="10" t="str">
        <f>VLOOKUP($A125,'Institution Evaluation'!$A$56:$J$346,6,0)&amp;""</f>
        <v>Yes</v>
      </c>
      <c r="H125" s="10" t="str">
        <f>VLOOKUP($A125,'Institution Evaluation'!$A$56:$J$346,7,0)&amp;""</f>
        <v/>
      </c>
      <c r="I125" s="10" t="str">
        <f>VLOOKUP($A125,'Institution Evaluation'!$A$56:$J$346,8,0)&amp;""</f>
        <v>Standard Importance</v>
      </c>
      <c r="J125" s="10" t="str">
        <f>VLOOKUP($A125,'Institution Evaluation'!$A$56:$J$346,9,0)&amp;""</f>
        <v/>
      </c>
      <c r="K125" s="10">
        <f t="shared" si="16"/>
        <v>10</v>
      </c>
      <c r="L125" s="126">
        <f>IF($E125="Not Scored", "N/A",IF(AND($D125='Auto Responses'!$J$27,$H125=""),"N/A",IF(AND($D125='Auto Responses'!$J$27,$H125='Auto Responses'!$J$7),1,IF(AND($D125='Auto Responses'!$J$27,$H125='Auto Responses'!$J$8),0,IF(OR($F125=$G125,$H125='Auto Responses'!$J$7),1,0)))))</f>
        <v>0</v>
      </c>
      <c r="M125" s="10" t="str">
        <f>VLOOKUP($A125,'Institution Evaluation'!$A$56:$J$346,10,0)&amp;""</f>
        <v>FALSE</v>
      </c>
      <c r="N125" s="10">
        <f t="shared" si="17"/>
        <v>0</v>
      </c>
      <c r="O125" s="126">
        <f t="shared" si="18"/>
        <v>10</v>
      </c>
      <c r="P125" s="126">
        <f t="shared" si="22"/>
        <v>0</v>
      </c>
      <c r="Q125" s="126">
        <f t="shared" si="11"/>
        <v>0</v>
      </c>
      <c r="R125" s="126">
        <f t="shared" si="20"/>
        <v>0</v>
      </c>
      <c r="S125" s="126">
        <f t="shared" si="12"/>
        <v>0</v>
      </c>
      <c r="T125" s="126">
        <f t="shared" si="13"/>
        <v>0</v>
      </c>
      <c r="U125" s="126">
        <f t="shared" si="21"/>
        <v>44</v>
      </c>
      <c r="V125" s="126">
        <f t="shared" si="14"/>
        <v>0</v>
      </c>
    </row>
    <row r="126" spans="1:22" ht="57" x14ac:dyDescent="0.2">
      <c r="A126" s="10" t="str">
        <f>Questions!$A127</f>
        <v>DATA-16</v>
      </c>
      <c r="B126" s="10" t="str">
        <f t="shared" si="15"/>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Evaluation'!$A$56:$J$346,3,0)&amp;""</f>
        <v/>
      </c>
      <c r="G126" s="10" t="str">
        <f>VLOOKUP($A126,'Institution Evaluation'!$A$56:$J$346,6,0)&amp;""</f>
        <v>Yes</v>
      </c>
      <c r="H126" s="10" t="str">
        <f>VLOOKUP($A126,'Institution Evaluation'!$A$56:$J$346,7,0)&amp;""</f>
        <v/>
      </c>
      <c r="I126" s="10" t="str">
        <f>VLOOKUP($A126,'Institution Evaluation'!$A$56:$J$346,8,0)&amp;""</f>
        <v>Standard Importance</v>
      </c>
      <c r="J126" s="10" t="str">
        <f>VLOOKUP($A126,'Institution Evaluation'!$A$56:$J$346,9,0)&amp;""</f>
        <v/>
      </c>
      <c r="K126" s="10">
        <f t="shared" si="16"/>
        <v>10</v>
      </c>
      <c r="L126" s="126">
        <f>IF($E126="Not Scored", "N/A",IF(AND($D126='Auto Responses'!$J$27,$H126=""),"N/A",IF(AND($D126='Auto Responses'!$J$27,$H126='Auto Responses'!$J$7),1,IF(AND($D126='Auto Responses'!$J$27,$H126='Auto Responses'!$J$8),0,IF(OR($F126=$G126,$H126='Auto Responses'!$J$7),1,0)))))</f>
        <v>0</v>
      </c>
      <c r="M126" s="10" t="str">
        <f>VLOOKUP($A126,'Institution Evaluation'!$A$56:$J$346,10,0)&amp;""</f>
        <v>FALSE</v>
      </c>
      <c r="N126" s="10">
        <f t="shared" si="17"/>
        <v>0</v>
      </c>
      <c r="O126" s="126">
        <f t="shared" si="18"/>
        <v>10</v>
      </c>
      <c r="P126" s="126">
        <f t="shared" si="22"/>
        <v>0</v>
      </c>
      <c r="Q126" s="126">
        <f t="shared" si="11"/>
        <v>0</v>
      </c>
      <c r="R126" s="126">
        <f t="shared" si="20"/>
        <v>0</v>
      </c>
      <c r="S126" s="126">
        <f t="shared" si="12"/>
        <v>0</v>
      </c>
      <c r="T126" s="126">
        <f t="shared" si="13"/>
        <v>0</v>
      </c>
      <c r="U126" s="126">
        <f t="shared" si="21"/>
        <v>44</v>
      </c>
      <c r="V126" s="126">
        <f t="shared" si="14"/>
        <v>0</v>
      </c>
    </row>
    <row r="127" spans="1:22" ht="57" x14ac:dyDescent="0.2">
      <c r="A127" s="10" t="str">
        <f>Questions!$A128</f>
        <v>DATA-17</v>
      </c>
      <c r="B127" s="10" t="str">
        <f t="shared" si="15"/>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Evaluation'!$A$56:$J$346,3,0)&amp;""</f>
        <v/>
      </c>
      <c r="G127" s="10" t="str">
        <f>VLOOKUP($A127,'Institution Evaluation'!$A$56:$J$346,6,0)&amp;""</f>
        <v>Yes</v>
      </c>
      <c r="H127" s="10" t="str">
        <f>VLOOKUP($A127,'Institution Evaluation'!$A$56:$J$346,7,0)&amp;""</f>
        <v/>
      </c>
      <c r="I127" s="10" t="str">
        <f>VLOOKUP($A127,'Institution Evaluation'!$A$56:$J$346,8,0)&amp;""</f>
        <v>Standard Importance</v>
      </c>
      <c r="J127" s="10" t="str">
        <f>VLOOKUP($A127,'Institution Evaluation'!$A$56:$J$346,9,0)&amp;""</f>
        <v/>
      </c>
      <c r="K127" s="10">
        <f t="shared" si="16"/>
        <v>10</v>
      </c>
      <c r="L127" s="126">
        <f>IF($E127="Not Scored", "N/A",IF(AND($D127='Auto Responses'!$J$27,$H127=""),"N/A",IF(AND($D127='Auto Responses'!$J$27,$H127='Auto Responses'!$J$7),1,IF(AND($D127='Auto Responses'!$J$27,$H127='Auto Responses'!$J$8),0,IF(OR($F127=$G127,$H127='Auto Responses'!$J$7),1,0)))))</f>
        <v>0</v>
      </c>
      <c r="M127" s="10" t="str">
        <f>VLOOKUP($A127,'Institution Evaluation'!$A$56:$J$346,10,0)&amp;""</f>
        <v>FALSE</v>
      </c>
      <c r="N127" s="10">
        <f t="shared" si="17"/>
        <v>0</v>
      </c>
      <c r="O127" s="126">
        <f t="shared" si="18"/>
        <v>10</v>
      </c>
      <c r="P127" s="126">
        <f t="shared" si="22"/>
        <v>0</v>
      </c>
      <c r="Q127" s="126">
        <f t="shared" si="11"/>
        <v>0</v>
      </c>
      <c r="R127" s="126">
        <f t="shared" si="20"/>
        <v>0</v>
      </c>
      <c r="S127" s="126">
        <f t="shared" si="12"/>
        <v>0</v>
      </c>
      <c r="T127" s="126">
        <f t="shared" si="13"/>
        <v>0</v>
      </c>
      <c r="U127" s="126">
        <f t="shared" si="21"/>
        <v>44</v>
      </c>
      <c r="V127" s="126">
        <f t="shared" si="14"/>
        <v>0</v>
      </c>
    </row>
    <row r="128" spans="1:22" ht="57" x14ac:dyDescent="0.2">
      <c r="A128" s="10" t="str">
        <f>Questions!$A129</f>
        <v>DATA-18</v>
      </c>
      <c r="B128" s="10" t="str">
        <f t="shared" si="15"/>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Evaluation'!$A$56:$J$346,3,0)&amp;""</f>
        <v/>
      </c>
      <c r="G128" s="10" t="str">
        <f>VLOOKUP($A128,'Institution Evaluation'!$A$56:$J$346,6,0)&amp;""</f>
        <v>Yes</v>
      </c>
      <c r="H128" s="10" t="str">
        <f>VLOOKUP($A128,'Institution Evaluation'!$A$56:$J$346,7,0)&amp;""</f>
        <v/>
      </c>
      <c r="I128" s="10" t="str">
        <f>VLOOKUP($A128,'Institution Evaluation'!$A$56:$J$346,8,0)&amp;""</f>
        <v>Standard Importance</v>
      </c>
      <c r="J128" s="10" t="str">
        <f>VLOOKUP($A128,'Institution Evaluation'!$A$56:$J$346,9,0)&amp;""</f>
        <v/>
      </c>
      <c r="K128" s="10">
        <f t="shared" si="16"/>
        <v>10</v>
      </c>
      <c r="L128" s="126">
        <f>IF($E128="Not Scored", "N/A",IF(AND($D128='Auto Responses'!$J$27,$H128=""),"N/A",IF(AND($D128='Auto Responses'!$J$27,$H128='Auto Responses'!$J$7),1,IF(AND($D128='Auto Responses'!$J$27,$H128='Auto Responses'!$J$8),0,IF(OR($F128=$G128,$H128='Auto Responses'!$J$7),1,0)))))</f>
        <v>0</v>
      </c>
      <c r="M128" s="10" t="str">
        <f>VLOOKUP($A128,'Institution Evaluation'!$A$56:$J$346,10,0)&amp;""</f>
        <v>FALSE</v>
      </c>
      <c r="N128" s="10">
        <f t="shared" si="17"/>
        <v>0</v>
      </c>
      <c r="O128" s="126">
        <f t="shared" si="18"/>
        <v>10</v>
      </c>
      <c r="P128" s="126">
        <f t="shared" si="22"/>
        <v>0</v>
      </c>
      <c r="Q128" s="126">
        <f t="shared" si="11"/>
        <v>0</v>
      </c>
      <c r="R128" s="126">
        <f t="shared" si="20"/>
        <v>0</v>
      </c>
      <c r="S128" s="126">
        <f t="shared" si="12"/>
        <v>0</v>
      </c>
      <c r="T128" s="126">
        <f t="shared" si="13"/>
        <v>0</v>
      </c>
      <c r="U128" s="126">
        <f t="shared" si="21"/>
        <v>44</v>
      </c>
      <c r="V128" s="126">
        <f t="shared" si="14"/>
        <v>0</v>
      </c>
    </row>
    <row r="129" spans="1:22" ht="71.25" x14ac:dyDescent="0.2">
      <c r="A129" s="10" t="str">
        <f>Questions!$A130</f>
        <v>DATA-19</v>
      </c>
      <c r="B129" s="10" t="str">
        <f t="shared" si="15"/>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Evaluation'!$A$56:$J$346,3,0)&amp;""</f>
        <v/>
      </c>
      <c r="G129" s="10" t="str">
        <f>VLOOKUP($A129,'Institution Evaluation'!$A$56:$J$346,6,0)&amp;""</f>
        <v>Yes</v>
      </c>
      <c r="H129" s="10" t="str">
        <f>VLOOKUP($A129,'Institution Evaluation'!$A$56:$J$346,7,0)&amp;""</f>
        <v/>
      </c>
      <c r="I129" s="10" t="str">
        <f>VLOOKUP($A129,'Institution Evaluation'!$A$56:$J$346,8,0)&amp;""</f>
        <v>Minor Importance</v>
      </c>
      <c r="J129" s="10" t="str">
        <f>VLOOKUP($A129,'Institution Evaluation'!$A$56:$J$346,9,0)&amp;""</f>
        <v/>
      </c>
      <c r="K129" s="10">
        <f t="shared" si="16"/>
        <v>5</v>
      </c>
      <c r="L129" s="126">
        <f>IF($E129="Not Scored", "N/A",IF(AND($D129='Auto Responses'!$J$27,$H129=""),"N/A",IF(AND($D129='Auto Responses'!$J$27,$H129='Auto Responses'!$J$7),1,IF(AND($D129='Auto Responses'!$J$27,$H129='Auto Responses'!$J$8),0,IF(OR($F129=$G129,$H129='Auto Responses'!$J$7),1,0)))))</f>
        <v>0</v>
      </c>
      <c r="M129" s="10" t="str">
        <f>VLOOKUP($A129,'Institution Evaluation'!$A$56:$J$346,10,0)&amp;""</f>
        <v>FALSE</v>
      </c>
      <c r="N129" s="10">
        <f t="shared" si="17"/>
        <v>0</v>
      </c>
      <c r="O129" s="126">
        <f t="shared" si="18"/>
        <v>5</v>
      </c>
      <c r="P129" s="126">
        <f t="shared" si="22"/>
        <v>0</v>
      </c>
      <c r="Q129" s="126">
        <f t="shared" si="11"/>
        <v>0</v>
      </c>
      <c r="R129" s="126">
        <f t="shared" si="20"/>
        <v>0</v>
      </c>
      <c r="S129" s="126">
        <f t="shared" si="12"/>
        <v>0</v>
      </c>
      <c r="T129" s="126">
        <f t="shared" si="13"/>
        <v>0</v>
      </c>
      <c r="U129" s="126">
        <f t="shared" si="21"/>
        <v>44</v>
      </c>
      <c r="V129" s="126">
        <f t="shared" si="14"/>
        <v>0</v>
      </c>
    </row>
    <row r="130" spans="1:22" ht="57" x14ac:dyDescent="0.2">
      <c r="A130" s="10" t="str">
        <f>Questions!$A131</f>
        <v>DATA-20</v>
      </c>
      <c r="B130" s="10" t="str">
        <f t="shared" si="15"/>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Evaluation'!$A$56:$J$346,3,0)&amp;""</f>
        <v/>
      </c>
      <c r="G130" s="10" t="str">
        <f>VLOOKUP($A130,'Institution Evaluation'!$A$56:$J$346,6,0)&amp;""</f>
        <v>Yes</v>
      </c>
      <c r="H130" s="10" t="str">
        <f>VLOOKUP($A130,'Institution Evaluation'!$A$56:$J$346,7,0)&amp;""</f>
        <v/>
      </c>
      <c r="I130" s="10" t="str">
        <f>VLOOKUP($A130,'Institution Evaluation'!$A$56:$J$346,8,0)&amp;""</f>
        <v>Minor Importance</v>
      </c>
      <c r="J130" s="10" t="str">
        <f>VLOOKUP($A130,'Institution Evaluation'!$A$56:$J$346,9,0)&amp;""</f>
        <v/>
      </c>
      <c r="K130" s="10">
        <f t="shared" si="16"/>
        <v>5</v>
      </c>
      <c r="L130" s="126">
        <f>IF($E130="Not Scored", "N/A",IF(AND($D130='Auto Responses'!$J$27,$H130=""),"N/A",IF(AND($D130='Auto Responses'!$J$27,$H130='Auto Responses'!$J$7),1,IF(AND($D130='Auto Responses'!$J$27,$H130='Auto Responses'!$J$8),0,IF(OR($F130=$G130,$H130='Auto Responses'!$J$7),1,0)))))</f>
        <v>0</v>
      </c>
      <c r="M130" s="10" t="str">
        <f>VLOOKUP($A130,'Institution Evaluation'!$A$56:$J$346,10,0)&amp;""</f>
        <v>FALSE</v>
      </c>
      <c r="N130" s="10">
        <f t="shared" si="17"/>
        <v>0</v>
      </c>
      <c r="O130" s="126">
        <f t="shared" si="18"/>
        <v>5</v>
      </c>
      <c r="P130" s="126">
        <f t="shared" si="22"/>
        <v>0</v>
      </c>
      <c r="Q130" s="126">
        <f t="shared" ref="Q130:Q189" si="23">IF(M130="TRUE",1,0)</f>
        <v>0</v>
      </c>
      <c r="R130" s="126">
        <f t="shared" si="20"/>
        <v>0</v>
      </c>
      <c r="S130" s="126">
        <f t="shared" ref="S130:S189" si="24">IF(Q130=0,0,R130)</f>
        <v>0</v>
      </c>
      <c r="T130" s="126">
        <f t="shared" ref="T130:T189" si="25">IF(N130=1,1,0)</f>
        <v>0</v>
      </c>
      <c r="U130" s="126">
        <f t="shared" si="21"/>
        <v>44</v>
      </c>
      <c r="V130" s="126">
        <f t="shared" ref="V130:V189" si="26">IF(T130=0,0,U130)</f>
        <v>0</v>
      </c>
    </row>
    <row r="131" spans="1:22" ht="57" x14ac:dyDescent="0.2">
      <c r="A131" s="10" t="str">
        <f>Questions!$A132</f>
        <v>DATA-21</v>
      </c>
      <c r="B131" s="10" t="str">
        <f t="shared" ref="B131:B190" si="27">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Evaluation'!$A$56:$J$346,3,0)&amp;""</f>
        <v/>
      </c>
      <c r="G131" s="10" t="str">
        <f>VLOOKUP($A131,'Institution Evaluation'!$A$56:$J$346,6,0)&amp;""</f>
        <v>Yes</v>
      </c>
      <c r="H131" s="10" t="str">
        <f>VLOOKUP($A131,'Institution Evaluation'!$A$56:$J$346,7,0)&amp;""</f>
        <v/>
      </c>
      <c r="I131" s="10" t="str">
        <f>VLOOKUP($A131,'Institution Evaluation'!$A$56:$J$346,8,0)&amp;""</f>
        <v>Minor Importance</v>
      </c>
      <c r="J131" s="10" t="str">
        <f>VLOOKUP($A131,'Institution Evaluation'!$A$56:$J$346,9,0)&amp;""</f>
        <v/>
      </c>
      <c r="K131" s="10">
        <f t="shared" ref="K131:K190" si="28">IF($I131="Critical Importance",20,IF($I131="Minor Importance",5,10))</f>
        <v>5</v>
      </c>
      <c r="L131" s="126">
        <f>IF($E131="Not Scored", "N/A",IF(AND($D131='Auto Responses'!$J$27,$H131=""),"N/A",IF(AND($D131='Auto Responses'!$J$27,$H131='Auto Responses'!$J$7),1,IF(AND($D131='Auto Responses'!$J$27,$H131='Auto Responses'!$J$8),0,IF(OR($F131=$G131,$H131='Auto Responses'!$J$7),1,0)))))</f>
        <v>0</v>
      </c>
      <c r="M131" s="10" t="str">
        <f>VLOOKUP($A131,'Institution Evaluation'!$A$56:$J$346,10,0)&amp;""</f>
        <v>FALSE</v>
      </c>
      <c r="N131" s="10">
        <f t="shared" ref="N131:N190" si="29">IF($J131="Critical Importance",1,IF(AND($J131="",$I131="Critical Importance"),1,0))</f>
        <v>0</v>
      </c>
      <c r="O131" s="126">
        <f t="shared" ref="O131:O190" si="30">IF($E131="Not Scored","N/A",IF($J131="",$K131,IF($J131="Minor Importance",5,IF($J131="Standard Importance",10,IF($J131="Critical Importance",20,0)))))</f>
        <v>5</v>
      </c>
      <c r="P131" s="126">
        <f t="shared" ref="P131:P190" si="31">IF(OR($O131="N/A",$L131="N/A"),"N/A",$O131*$L131)</f>
        <v>0</v>
      </c>
      <c r="Q131" s="126">
        <f t="shared" si="23"/>
        <v>0</v>
      </c>
      <c r="R131" s="126">
        <f t="shared" si="20"/>
        <v>0</v>
      </c>
      <c r="S131" s="126">
        <f t="shared" si="24"/>
        <v>0</v>
      </c>
      <c r="T131" s="126">
        <f t="shared" si="25"/>
        <v>0</v>
      </c>
      <c r="U131" s="126">
        <f t="shared" si="21"/>
        <v>44</v>
      </c>
      <c r="V131" s="126">
        <f t="shared" si="26"/>
        <v>0</v>
      </c>
    </row>
    <row r="132" spans="1:22" ht="57" x14ac:dyDescent="0.2">
      <c r="A132" s="10" t="str">
        <f>Questions!$A133</f>
        <v>DATA-22</v>
      </c>
      <c r="B132" s="10" t="str">
        <f t="shared" si="27"/>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Evaluation'!$A$56:$J$346,3,0)&amp;""</f>
        <v/>
      </c>
      <c r="G132" s="10" t="str">
        <f>VLOOKUP($A132,'Institution Evaluation'!$A$56:$J$346,6,0)&amp;""</f>
        <v>Yes</v>
      </c>
      <c r="H132" s="10" t="str">
        <f>VLOOKUP($A132,'Institution Evaluation'!$A$56:$J$346,7,0)&amp;""</f>
        <v/>
      </c>
      <c r="I132" s="10" t="str">
        <f>VLOOKUP($A132,'Institution Evaluation'!$A$56:$J$346,8,0)&amp;""</f>
        <v>Minor Importance</v>
      </c>
      <c r="J132" s="10" t="str">
        <f>VLOOKUP($A132,'Institution Evaluation'!$A$56:$J$346,9,0)&amp;""</f>
        <v/>
      </c>
      <c r="K132" s="10">
        <f t="shared" si="28"/>
        <v>5</v>
      </c>
      <c r="L132" s="126">
        <f>IF($E132="Not Scored", "N/A",IF(AND($D132='Auto Responses'!$J$27,$H132=""),"N/A",IF(AND($D132='Auto Responses'!$J$27,$H132='Auto Responses'!$J$7),1,IF(AND($D132='Auto Responses'!$J$27,$H132='Auto Responses'!$J$8),0,IF(OR($F132=$G132,$H132='Auto Responses'!$J$7),1,0)))))</f>
        <v>0</v>
      </c>
      <c r="M132" s="10" t="str">
        <f>VLOOKUP($A132,'Institution Evaluation'!$A$56:$J$346,10,0)&amp;""</f>
        <v>FALSE</v>
      </c>
      <c r="N132" s="10">
        <f t="shared" si="29"/>
        <v>0</v>
      </c>
      <c r="O132" s="126">
        <f t="shared" si="30"/>
        <v>5</v>
      </c>
      <c r="P132" s="126">
        <f t="shared" si="31"/>
        <v>0</v>
      </c>
      <c r="Q132" s="126">
        <f t="shared" si="23"/>
        <v>0</v>
      </c>
      <c r="R132" s="126">
        <f t="shared" si="20"/>
        <v>0</v>
      </c>
      <c r="S132" s="126">
        <f t="shared" si="24"/>
        <v>0</v>
      </c>
      <c r="T132" s="126">
        <f t="shared" si="25"/>
        <v>0</v>
      </c>
      <c r="U132" s="126">
        <f t="shared" si="21"/>
        <v>44</v>
      </c>
      <c r="V132" s="126">
        <f t="shared" si="26"/>
        <v>0</v>
      </c>
    </row>
    <row r="133" spans="1:22" ht="57" x14ac:dyDescent="0.2">
      <c r="A133" s="10" t="str">
        <f>Questions!$A125</f>
        <v>DATA-14</v>
      </c>
      <c r="B133" s="10" t="str">
        <f t="shared" si="27"/>
        <v>DATA</v>
      </c>
      <c r="C133" s="10" t="str">
        <f>VLOOKUP($A133,Questions!$A$3:$L$333,2,0)&amp;""</f>
        <v>Are data backups encrypted?</v>
      </c>
      <c r="D133" s="10" t="str">
        <f>VLOOKUP($A133,Questions!$A$3:$L$333,11,0)&amp;""</f>
        <v/>
      </c>
      <c r="E133" s="10" t="str">
        <f>VLOOKUP($A133,Questions!$A$3:$L$333,12,0)&amp;""</f>
        <v>Product</v>
      </c>
      <c r="F133" s="10" t="str">
        <f>VLOOKUP($A133,'Institution Evaluation'!$A$56:$J$346,3,0)&amp;""</f>
        <v/>
      </c>
      <c r="G133" s="10" t="str">
        <f>VLOOKUP($A133,'Institution Evaluation'!$A$56:$J$346,6,0)&amp;""</f>
        <v>Yes</v>
      </c>
      <c r="H133" s="10" t="str">
        <f>VLOOKUP($A133,'Institution Evaluation'!$A$56:$J$346,7,0)&amp;""</f>
        <v/>
      </c>
      <c r="I133" s="10" t="str">
        <f>VLOOKUP($A133,'Institution Evaluation'!$A$56:$J$346,8,0)&amp;""</f>
        <v>Minor Importance</v>
      </c>
      <c r="J133" s="10" t="str">
        <f>VLOOKUP($A133,'Institution Evaluation'!$A$56:$J$346,9,0)&amp;""</f>
        <v/>
      </c>
      <c r="K133" s="10">
        <f t="shared" si="28"/>
        <v>5</v>
      </c>
      <c r="L133" s="126">
        <f>IF($E133="Not Scored", "N/A",IF(AND($D133='Auto Responses'!$J$27,$H133=""),"N/A",IF(AND($D133='Auto Responses'!$J$27,$H133='Auto Responses'!$J$7),1,IF(AND($D133='Auto Responses'!$J$27,$H133='Auto Responses'!$J$8),0,IF(OR($F133=$G133,$H133='Auto Responses'!$J$7),1,0)))))</f>
        <v>0</v>
      </c>
      <c r="M133" s="10" t="str">
        <f>VLOOKUP($A133,'Institution Evaluation'!$A$56:$J$346,10,0)&amp;""</f>
        <v>FALSE</v>
      </c>
      <c r="N133" s="10">
        <f t="shared" si="29"/>
        <v>0</v>
      </c>
      <c r="O133" s="126">
        <f t="shared" si="30"/>
        <v>5</v>
      </c>
      <c r="P133" s="126">
        <f t="shared" si="31"/>
        <v>0</v>
      </c>
      <c r="Q133" s="126">
        <f t="shared" si="23"/>
        <v>0</v>
      </c>
      <c r="R133" s="126">
        <f t="shared" ref="R133:R196" si="32">R132+Q133</f>
        <v>0</v>
      </c>
      <c r="S133" s="126">
        <f t="shared" si="24"/>
        <v>0</v>
      </c>
      <c r="T133" s="126">
        <f t="shared" si="25"/>
        <v>0</v>
      </c>
      <c r="U133" s="126">
        <f t="shared" ref="U133:U196" si="33">U132+T133</f>
        <v>44</v>
      </c>
      <c r="V133" s="126">
        <f t="shared" si="26"/>
        <v>0</v>
      </c>
    </row>
    <row r="134" spans="1:22" ht="71.25" x14ac:dyDescent="0.2">
      <c r="A134" s="10" t="str">
        <f>Questions!$A134</f>
        <v>DATA-23</v>
      </c>
      <c r="B134" s="10" t="str">
        <f t="shared" si="27"/>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Evaluation'!$A$56:$J$346,3,0)&amp;""</f>
        <v/>
      </c>
      <c r="G134" s="10" t="str">
        <f>VLOOKUP($A134,'Institution Evaluation'!$A$56:$J$346,6,0)&amp;""</f>
        <v>Yes</v>
      </c>
      <c r="H134" s="10" t="str">
        <f>VLOOKUP($A134,'Institution Evaluation'!$A$56:$J$346,7,0)&amp;""</f>
        <v/>
      </c>
      <c r="I134" s="10" t="str">
        <f>VLOOKUP($A134,'Institution Evaluation'!$A$56:$J$346,8,0)&amp;""</f>
        <v>Minor Importance</v>
      </c>
      <c r="J134" s="10" t="str">
        <f>VLOOKUP($A134,'Institution Evaluation'!$A$56:$J$346,9,0)&amp;""</f>
        <v/>
      </c>
      <c r="K134" s="10">
        <f t="shared" si="28"/>
        <v>5</v>
      </c>
      <c r="L134" s="126">
        <f>IF($E134="Not Scored", "N/A",IF(AND($D134='Auto Responses'!$J$27,$H134=""),"N/A",IF(AND($D134='Auto Responses'!$J$27,$H134='Auto Responses'!$J$7),1,IF(AND($D134='Auto Responses'!$J$27,$H134='Auto Responses'!$J$8),0,IF(OR($F134=$G134,$H134='Auto Responses'!$J$7),1,0)))))</f>
        <v>0</v>
      </c>
      <c r="M134" s="10" t="str">
        <f>VLOOKUP($A134,'Institution Evaluation'!$A$56:$J$346,10,0)&amp;""</f>
        <v>FALSE</v>
      </c>
      <c r="N134" s="10">
        <f t="shared" si="29"/>
        <v>0</v>
      </c>
      <c r="O134" s="126">
        <f t="shared" si="30"/>
        <v>5</v>
      </c>
      <c r="P134" s="126">
        <f t="shared" si="31"/>
        <v>0</v>
      </c>
      <c r="Q134" s="126">
        <f t="shared" si="23"/>
        <v>0</v>
      </c>
      <c r="R134" s="126">
        <f t="shared" si="32"/>
        <v>0</v>
      </c>
      <c r="S134" s="126">
        <f t="shared" si="24"/>
        <v>0</v>
      </c>
      <c r="T134" s="126">
        <f t="shared" si="25"/>
        <v>0</v>
      </c>
      <c r="U134" s="126">
        <f t="shared" si="33"/>
        <v>44</v>
      </c>
      <c r="V134" s="126">
        <f t="shared" si="26"/>
        <v>0</v>
      </c>
    </row>
    <row r="135" spans="1:22" ht="57" x14ac:dyDescent="0.2">
      <c r="A135" s="10" t="str">
        <f>Questions!$A135</f>
        <v>DCTR-01</v>
      </c>
      <c r="B135" s="10" t="str">
        <f t="shared" si="27"/>
        <v>DCTR</v>
      </c>
      <c r="C135" s="10" t="str">
        <f>VLOOKUP($A135,Questions!$A$3:$L$333,2,0)&amp;""</f>
        <v>Select your hosting option.</v>
      </c>
      <c r="D135" s="10" t="str">
        <f>VLOOKUP($A135,Questions!$A$3:$L$333,11,0)&amp;""</f>
        <v/>
      </c>
      <c r="E135" s="10" t="str">
        <f>VLOOKUP($A135,Questions!$A$3:$L$333,12,0)&amp;""</f>
        <v>Not scored</v>
      </c>
      <c r="F135" s="10" t="str">
        <f>VLOOKUP($A135,'Institution Evaluation'!$A$56:$J$346,3,0)&amp;""</f>
        <v/>
      </c>
      <c r="G135" s="10" t="str">
        <f>VLOOKUP($A135,'Institution Evaluation'!$A$56:$J$346,6,0)&amp;""</f>
        <v>Yes</v>
      </c>
      <c r="H135" s="10" t="str">
        <f>VLOOKUP($A135,'Institution Evaluation'!$A$56:$J$346,7,0)&amp;""</f>
        <v/>
      </c>
      <c r="I135" s="10" t="str">
        <f>VLOOKUP($A135,'Institution Evaluation'!$A$56:$J$346,8,0)&amp;""</f>
        <v/>
      </c>
      <c r="J135" s="10" t="str">
        <f>VLOOKUP($A135,'Institution Evaluation'!$A$56:$J$346,9,0)&amp;""</f>
        <v/>
      </c>
      <c r="K135" s="10">
        <f t="shared" si="28"/>
        <v>10</v>
      </c>
      <c r="L135" s="126" t="str">
        <f>IF(OR($E135="Not Scored",$F135=""),"N/A",IF(AND($D135='Auto Responses'!$J$27,$H135=""),"N/A",IF(AND($D135='Auto Responses'!$J$27,$H135='Auto Responses'!$J$7),1,IF(AND($D135='Auto Responses'!$J$27,$H135='Auto Responses'!$J$8),0,IF(OR($F135=$G135,$H135='Auto Responses'!$J$7),1,0)))))</f>
        <v>N/A</v>
      </c>
      <c r="M135" s="10" t="str">
        <f>VLOOKUP($A135,'Institution Evaluation'!$A$56:$J$346,10,0)&amp;""</f>
        <v>FALSE</v>
      </c>
      <c r="N135" s="10">
        <f t="shared" si="29"/>
        <v>0</v>
      </c>
      <c r="O135" s="126" t="str">
        <f>IF(OR($E135="Not Scored",$F135=""),"N/A",IF($J135="",$K135,IF($J135="Minor Importance",5,IF($J135="Standard Importance",10,IF($J135="Critical Importance",20,0)))))</f>
        <v>N/A</v>
      </c>
      <c r="P135" s="126" t="str">
        <f t="shared" si="31"/>
        <v>N/A</v>
      </c>
      <c r="Q135" s="126">
        <f t="shared" si="23"/>
        <v>0</v>
      </c>
      <c r="R135" s="126">
        <f t="shared" si="32"/>
        <v>0</v>
      </c>
      <c r="S135" s="126">
        <f t="shared" si="24"/>
        <v>0</v>
      </c>
      <c r="T135" s="126">
        <f t="shared" si="25"/>
        <v>0</v>
      </c>
      <c r="U135" s="126">
        <f t="shared" si="33"/>
        <v>44</v>
      </c>
      <c r="V135" s="126">
        <f t="shared" si="26"/>
        <v>0</v>
      </c>
    </row>
    <row r="136" spans="1:22" ht="57" x14ac:dyDescent="0.2">
      <c r="A136" s="10" t="str">
        <f>Questions!$A136</f>
        <v>DCTR-02</v>
      </c>
      <c r="B136" s="10" t="str">
        <f t="shared" si="27"/>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Evaluation'!$A$56:$J$346,3,0)&amp;""</f>
        <v/>
      </c>
      <c r="G136" s="10" t="str">
        <f>VLOOKUP($A136,'Institution Evaluation'!$A$56:$J$346,6,0)&amp;""</f>
        <v>Yes</v>
      </c>
      <c r="H136" s="10" t="str">
        <f>VLOOKUP($A136,'Institution Evaluation'!$A$56:$J$346,7,0)&amp;""</f>
        <v/>
      </c>
      <c r="I136" s="10" t="str">
        <f>VLOOKUP($A136,'Institution Evaluation'!$A$56:$J$346,8,0)&amp;""</f>
        <v>Standard Importance</v>
      </c>
      <c r="J136" s="10" t="str">
        <f>VLOOKUP($A136,'Institution Evaluation'!$A$56:$J$346,9,0)&amp;""</f>
        <v/>
      </c>
      <c r="K136" s="10">
        <f t="shared" si="28"/>
        <v>10</v>
      </c>
      <c r="L136" s="126" t="str">
        <f>IF(OR($E136="Not Scored",$F136=""),"N/A",IF(AND($D136='Auto Responses'!$J$27,$H136=""),"N/A",IF(AND($D136='Auto Responses'!$J$27,$H136='Auto Responses'!$J$7),1,IF(AND($D136='Auto Responses'!$J$27,$H136='Auto Responses'!$J$8),0,IF(OR($F136=$G136,$H136='Auto Responses'!$J$7),1,0)))))</f>
        <v>N/A</v>
      </c>
      <c r="M136" s="10" t="str">
        <f>VLOOKUP($A136,'Institution Evaluation'!$A$56:$J$346,10,0)&amp;""</f>
        <v>FALSE</v>
      </c>
      <c r="N136" s="10">
        <f t="shared" si="29"/>
        <v>0</v>
      </c>
      <c r="O136" s="126" t="str">
        <f t="shared" ref="O136:O150" si="34">IF(OR($E136="Not Scored",$F136=""),"N/A",IF($J136="",$K136,IF($J136="Minor Importance",5,IF($J136="Standard Importance",10,IF($J136="Critical Importance",20,0)))))</f>
        <v>N/A</v>
      </c>
      <c r="P136" s="126" t="str">
        <f t="shared" si="31"/>
        <v>N/A</v>
      </c>
      <c r="Q136" s="126">
        <f t="shared" si="23"/>
        <v>0</v>
      </c>
      <c r="R136" s="126">
        <f t="shared" si="32"/>
        <v>0</v>
      </c>
      <c r="S136" s="126">
        <f t="shared" si="24"/>
        <v>0</v>
      </c>
      <c r="T136" s="126">
        <f t="shared" si="25"/>
        <v>0</v>
      </c>
      <c r="U136" s="126">
        <f t="shared" si="33"/>
        <v>44</v>
      </c>
      <c r="V136" s="126">
        <f t="shared" si="26"/>
        <v>0</v>
      </c>
    </row>
    <row r="137" spans="1:22" ht="57" x14ac:dyDescent="0.2">
      <c r="A137" s="10" t="str">
        <f>Questions!$A137</f>
        <v>DCTR-03</v>
      </c>
      <c r="B137" s="10" t="str">
        <f t="shared" si="27"/>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Evaluation'!$A$56:$J$346,3,0)&amp;""</f>
        <v/>
      </c>
      <c r="G137" s="10" t="str">
        <f>VLOOKUP($A137,'Institution Evaluation'!$A$56:$J$346,6,0)&amp;""</f>
        <v>Yes</v>
      </c>
      <c r="H137" s="10" t="str">
        <f>VLOOKUP($A137,'Institution Evaluation'!$A$56:$J$346,7,0)&amp;""</f>
        <v/>
      </c>
      <c r="I137" s="10" t="str">
        <f>VLOOKUP($A137,'Institution Evaluation'!$A$56:$J$346,8,0)&amp;""</f>
        <v>Standard Importance</v>
      </c>
      <c r="J137" s="10" t="str">
        <f>VLOOKUP($A137,'Institution Evaluation'!$A$56:$J$346,9,0)&amp;""</f>
        <v/>
      </c>
      <c r="K137" s="10">
        <f t="shared" si="28"/>
        <v>10</v>
      </c>
      <c r="L137" s="126" t="str">
        <f>IF(OR($E137="Not Scored",$F137=""),"N/A",IF(AND($D137='Auto Responses'!$J$27,$H137=""),"N/A",IF(AND($D137='Auto Responses'!$J$27,$H137='Auto Responses'!$J$7),1,IF(AND($D137='Auto Responses'!$J$27,$H137='Auto Responses'!$J$8),0,IF(OR($F137=$G137,$H137='Auto Responses'!$J$7),1,0)))))</f>
        <v>N/A</v>
      </c>
      <c r="M137" s="10" t="str">
        <f>VLOOKUP($A137,'Institution Evaluation'!$A$56:$J$346,10,0)&amp;""</f>
        <v>FALSE</v>
      </c>
      <c r="N137" s="10">
        <f t="shared" si="29"/>
        <v>0</v>
      </c>
      <c r="O137" s="126" t="str">
        <f t="shared" si="34"/>
        <v>N/A</v>
      </c>
      <c r="P137" s="126" t="str">
        <f t="shared" si="31"/>
        <v>N/A</v>
      </c>
      <c r="Q137" s="126">
        <f t="shared" si="23"/>
        <v>0</v>
      </c>
      <c r="R137" s="126">
        <f t="shared" si="32"/>
        <v>0</v>
      </c>
      <c r="S137" s="126">
        <f t="shared" si="24"/>
        <v>0</v>
      </c>
      <c r="T137" s="126">
        <f t="shared" si="25"/>
        <v>0</v>
      </c>
      <c r="U137" s="126">
        <f t="shared" si="33"/>
        <v>44</v>
      </c>
      <c r="V137" s="126">
        <f t="shared" si="26"/>
        <v>0</v>
      </c>
    </row>
    <row r="138" spans="1:22" ht="57" x14ac:dyDescent="0.2">
      <c r="A138" s="10" t="str">
        <f>Questions!$A138</f>
        <v>DCTR-04</v>
      </c>
      <c r="B138" s="10" t="str">
        <f t="shared" si="27"/>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Evaluation'!$A$56:$J$346,3,0)&amp;""</f>
        <v/>
      </c>
      <c r="G138" s="10" t="str">
        <f>VLOOKUP($A138,'Institution Evaluation'!$A$56:$J$346,6,0)&amp;""</f>
        <v>Yes</v>
      </c>
      <c r="H138" s="10" t="str">
        <f>VLOOKUP($A138,'Institution Evaluation'!$A$56:$J$346,7,0)&amp;""</f>
        <v/>
      </c>
      <c r="I138" s="10" t="str">
        <f>VLOOKUP($A138,'Institution Evaluation'!$A$56:$J$346,8,0)&amp;""</f>
        <v>Standard Importance</v>
      </c>
      <c r="J138" s="10" t="str">
        <f>VLOOKUP($A138,'Institution Evaluation'!$A$56:$J$346,9,0)&amp;""</f>
        <v/>
      </c>
      <c r="K138" s="10">
        <f t="shared" si="28"/>
        <v>10</v>
      </c>
      <c r="L138" s="126" t="str">
        <f>IF(OR($E138="Not Scored",$F138=""),"N/A",IF(AND($D138='Auto Responses'!$J$27,$H138=""),"N/A",IF(AND($D138='Auto Responses'!$J$27,$H138='Auto Responses'!$J$7),1,IF(AND($D138='Auto Responses'!$J$27,$H138='Auto Responses'!$J$8),0,IF(OR($F138=$G138,$H138='Auto Responses'!$J$7),1,0)))))</f>
        <v>N/A</v>
      </c>
      <c r="M138" s="10" t="str">
        <f>VLOOKUP($A138,'Institution Evaluation'!$A$56:$J$346,10,0)&amp;""</f>
        <v>FALSE</v>
      </c>
      <c r="N138" s="10">
        <f t="shared" si="29"/>
        <v>0</v>
      </c>
      <c r="O138" s="126" t="str">
        <f t="shared" si="34"/>
        <v>N/A</v>
      </c>
      <c r="P138" s="126" t="str">
        <f t="shared" si="31"/>
        <v>N/A</v>
      </c>
      <c r="Q138" s="126">
        <f t="shared" si="23"/>
        <v>0</v>
      </c>
      <c r="R138" s="126">
        <f t="shared" si="32"/>
        <v>0</v>
      </c>
      <c r="S138" s="126">
        <f t="shared" si="24"/>
        <v>0</v>
      </c>
      <c r="T138" s="126">
        <f t="shared" si="25"/>
        <v>0</v>
      </c>
      <c r="U138" s="126">
        <f t="shared" si="33"/>
        <v>44</v>
      </c>
      <c r="V138" s="126">
        <f t="shared" si="26"/>
        <v>0</v>
      </c>
    </row>
    <row r="139" spans="1:22" ht="57" x14ac:dyDescent="0.2">
      <c r="A139" s="10" t="str">
        <f>Questions!$A139</f>
        <v>DCTR-05</v>
      </c>
      <c r="B139" s="10" t="str">
        <f t="shared" si="27"/>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Evaluation'!$A$56:$J$346,3,0)&amp;""</f>
        <v/>
      </c>
      <c r="G139" s="10" t="str">
        <f>VLOOKUP($A139,'Institution Evaluation'!$A$56:$J$346,6,0)&amp;""</f>
        <v>Yes</v>
      </c>
      <c r="H139" s="10" t="str">
        <f>VLOOKUP($A139,'Institution Evaluation'!$A$56:$J$346,7,0)&amp;""</f>
        <v/>
      </c>
      <c r="I139" s="10" t="str">
        <f>VLOOKUP($A139,'Institution Evaluation'!$A$56:$J$346,8,0)&amp;""</f>
        <v>Standard Importance</v>
      </c>
      <c r="J139" s="10" t="str">
        <f>VLOOKUP($A139,'Institution Evaluation'!$A$56:$J$346,9,0)&amp;""</f>
        <v/>
      </c>
      <c r="K139" s="10">
        <f t="shared" si="28"/>
        <v>10</v>
      </c>
      <c r="L139" s="126" t="str">
        <f>IF(OR($E139="Not Scored",$F139=""),"N/A",IF(AND($D139='Auto Responses'!$J$27,$H139=""),"N/A",IF(AND($D139='Auto Responses'!$J$27,$H139='Auto Responses'!$J$7),1,IF(AND($D139='Auto Responses'!$J$27,$H139='Auto Responses'!$J$8),0,IF(OR($F139=$G139,$H139='Auto Responses'!$J$7),1,0)))))</f>
        <v>N/A</v>
      </c>
      <c r="M139" s="10" t="str">
        <f>VLOOKUP($A139,'Institution Evaluation'!$A$56:$J$346,10,0)&amp;""</f>
        <v>FALSE</v>
      </c>
      <c r="N139" s="10">
        <f t="shared" si="29"/>
        <v>0</v>
      </c>
      <c r="O139" s="126" t="str">
        <f t="shared" si="34"/>
        <v>N/A</v>
      </c>
      <c r="P139" s="126" t="str">
        <f t="shared" si="31"/>
        <v>N/A</v>
      </c>
      <c r="Q139" s="126">
        <f t="shared" si="23"/>
        <v>0</v>
      </c>
      <c r="R139" s="126">
        <f t="shared" si="32"/>
        <v>0</v>
      </c>
      <c r="S139" s="126">
        <f t="shared" si="24"/>
        <v>0</v>
      </c>
      <c r="T139" s="126">
        <f t="shared" si="25"/>
        <v>0</v>
      </c>
      <c r="U139" s="126">
        <f t="shared" si="33"/>
        <v>44</v>
      </c>
      <c r="V139" s="126">
        <f t="shared" si="26"/>
        <v>0</v>
      </c>
    </row>
    <row r="140" spans="1:22" ht="57" x14ac:dyDescent="0.2">
      <c r="A140" s="10" t="str">
        <f>Questions!$A140</f>
        <v>DCTR-06</v>
      </c>
      <c r="B140" s="10" t="str">
        <f t="shared" si="27"/>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Evaluation'!$A$56:$J$346,3,0)&amp;""</f>
        <v/>
      </c>
      <c r="G140" s="10" t="str">
        <f>VLOOKUP($A140,'Institution Evaluation'!$A$56:$J$346,6,0)&amp;""</f>
        <v>Yes</v>
      </c>
      <c r="H140" s="10" t="str">
        <f>VLOOKUP($A140,'Institution Evaluation'!$A$56:$J$346,7,0)&amp;""</f>
        <v/>
      </c>
      <c r="I140" s="10" t="str">
        <f>VLOOKUP($A140,'Institution Evaluation'!$A$56:$J$346,8,0)&amp;""</f>
        <v>Critical Importance</v>
      </c>
      <c r="J140" s="10" t="str">
        <f>VLOOKUP($A140,'Institution Evaluation'!$A$56:$J$346,9,0)&amp;""</f>
        <v/>
      </c>
      <c r="K140" s="10">
        <f t="shared" si="28"/>
        <v>20</v>
      </c>
      <c r="L140" s="126" t="str">
        <f>IF(OR($E140="Not Scored",$F140=""),"N/A",IF(AND($D140='Auto Responses'!$J$27,$H140=""),"N/A",IF(AND($D140='Auto Responses'!$J$27,$H140='Auto Responses'!$J$7),1,IF(AND($D140='Auto Responses'!$J$27,$H140='Auto Responses'!$J$8),0,IF(OR($F140=$G140,$H140='Auto Responses'!$J$7),1,0)))))</f>
        <v>N/A</v>
      </c>
      <c r="M140" s="10" t="str">
        <f>VLOOKUP($A140,'Institution Evaluation'!$A$56:$J$346,10,0)&amp;""</f>
        <v>FALSE</v>
      </c>
      <c r="N140" s="10">
        <f t="shared" si="29"/>
        <v>1</v>
      </c>
      <c r="O140" s="126" t="str">
        <f t="shared" si="34"/>
        <v>N/A</v>
      </c>
      <c r="P140" s="126" t="str">
        <f t="shared" si="31"/>
        <v>N/A</v>
      </c>
      <c r="Q140" s="126">
        <f t="shared" si="23"/>
        <v>0</v>
      </c>
      <c r="R140" s="126">
        <f t="shared" si="32"/>
        <v>0</v>
      </c>
      <c r="S140" s="126">
        <f t="shared" si="24"/>
        <v>0</v>
      </c>
      <c r="T140" s="126">
        <f t="shared" si="25"/>
        <v>1</v>
      </c>
      <c r="U140" s="126">
        <f t="shared" si="33"/>
        <v>45</v>
      </c>
      <c r="V140" s="126">
        <f t="shared" si="26"/>
        <v>45</v>
      </c>
    </row>
    <row r="141" spans="1:22" ht="57" x14ac:dyDescent="0.2">
      <c r="A141" s="10" t="str">
        <f>Questions!$A141</f>
        <v>DCTR-07</v>
      </c>
      <c r="B141" s="10" t="str">
        <f t="shared" si="27"/>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Evaluation'!$A$56:$J$346,3,0)&amp;""</f>
        <v/>
      </c>
      <c r="G141" s="10" t="str">
        <f>VLOOKUP($A141,'Institution Evaluation'!$A$56:$J$346,6,0)&amp;""</f>
        <v>Yes</v>
      </c>
      <c r="H141" s="10" t="str">
        <f>VLOOKUP($A141,'Institution Evaluation'!$A$56:$J$346,7,0)&amp;""</f>
        <v/>
      </c>
      <c r="I141" s="10" t="str">
        <f>VLOOKUP($A141,'Institution Evaluation'!$A$56:$J$346,8,0)&amp;""</f>
        <v>Standard Importance</v>
      </c>
      <c r="J141" s="10" t="str">
        <f>VLOOKUP($A141,'Institution Evaluation'!$A$56:$J$346,9,0)&amp;""</f>
        <v/>
      </c>
      <c r="K141" s="10">
        <f t="shared" si="28"/>
        <v>10</v>
      </c>
      <c r="L141" s="126" t="str">
        <f>IF(OR($E141="Not Scored",$F141=""),"N/A",IF(AND($D141='Auto Responses'!$J$27,$H141=""),"N/A",IF(AND($D141='Auto Responses'!$J$27,$H141='Auto Responses'!$J$7),1,IF(AND($D141='Auto Responses'!$J$27,$H141='Auto Responses'!$J$8),0,IF(OR($F141=$G141,$H141='Auto Responses'!$J$7),1,0)))))</f>
        <v>N/A</v>
      </c>
      <c r="M141" s="10" t="str">
        <f>VLOOKUP($A141,'Institution Evaluation'!$A$56:$J$346,10,0)&amp;""</f>
        <v>FALSE</v>
      </c>
      <c r="N141" s="10">
        <f t="shared" si="29"/>
        <v>0</v>
      </c>
      <c r="O141" s="126" t="str">
        <f t="shared" si="34"/>
        <v>N/A</v>
      </c>
      <c r="P141" s="126" t="str">
        <f t="shared" si="31"/>
        <v>N/A</v>
      </c>
      <c r="Q141" s="126">
        <f t="shared" si="23"/>
        <v>0</v>
      </c>
      <c r="R141" s="126">
        <f t="shared" si="32"/>
        <v>0</v>
      </c>
      <c r="S141" s="126">
        <f t="shared" si="24"/>
        <v>0</v>
      </c>
      <c r="T141" s="126">
        <f t="shared" si="25"/>
        <v>0</v>
      </c>
      <c r="U141" s="126">
        <f t="shared" si="33"/>
        <v>45</v>
      </c>
      <c r="V141" s="126">
        <f t="shared" si="26"/>
        <v>0</v>
      </c>
    </row>
    <row r="142" spans="1:22" ht="57" x14ac:dyDescent="0.2">
      <c r="A142" s="10" t="str">
        <f>Questions!$A142</f>
        <v>DCTR-08</v>
      </c>
      <c r="B142" s="10" t="str">
        <f t="shared" si="27"/>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Evaluation'!$A$56:$J$346,3,0)&amp;""</f>
        <v/>
      </c>
      <c r="G142" s="10" t="str">
        <f>VLOOKUP($A142,'Institution Evaluation'!$A$56:$J$346,6,0)&amp;""</f>
        <v>Yes</v>
      </c>
      <c r="H142" s="10" t="str">
        <f>VLOOKUP($A142,'Institution Evaluation'!$A$56:$J$346,7,0)&amp;""</f>
        <v/>
      </c>
      <c r="I142" s="10" t="str">
        <f>VLOOKUP($A142,'Institution Evaluation'!$A$56:$J$346,8,0)&amp;""</f>
        <v>Standard Importance</v>
      </c>
      <c r="J142" s="10" t="str">
        <f>VLOOKUP($A142,'Institution Evaluation'!$A$56:$J$346,9,0)&amp;""</f>
        <v/>
      </c>
      <c r="K142" s="10">
        <f t="shared" si="28"/>
        <v>10</v>
      </c>
      <c r="L142" s="126" t="str">
        <f>IF(OR($E142="Not Scored",$F142=""),"N/A",IF(AND($D142='Auto Responses'!$J$27,$H142=""),"N/A",IF(AND($D142='Auto Responses'!$J$27,$H142='Auto Responses'!$J$7),1,IF(AND($D142='Auto Responses'!$J$27,$H142='Auto Responses'!$J$8),0,IF(OR($F142=$G142,$H142='Auto Responses'!$J$7),1,0)))))</f>
        <v>N/A</v>
      </c>
      <c r="M142" s="10" t="str">
        <f>VLOOKUP($A142,'Institution Evaluation'!$A$56:$J$346,10,0)&amp;""</f>
        <v>FALSE</v>
      </c>
      <c r="N142" s="10">
        <f t="shared" si="29"/>
        <v>0</v>
      </c>
      <c r="O142" s="126" t="str">
        <f t="shared" si="34"/>
        <v>N/A</v>
      </c>
      <c r="P142" s="126" t="str">
        <f t="shared" si="31"/>
        <v>N/A</v>
      </c>
      <c r="Q142" s="126">
        <f t="shared" si="23"/>
        <v>0</v>
      </c>
      <c r="R142" s="126">
        <f t="shared" si="32"/>
        <v>0</v>
      </c>
      <c r="S142" s="126">
        <f t="shared" si="24"/>
        <v>0</v>
      </c>
      <c r="T142" s="126">
        <f t="shared" si="25"/>
        <v>0</v>
      </c>
      <c r="U142" s="126">
        <f t="shared" si="33"/>
        <v>45</v>
      </c>
      <c r="V142" s="126">
        <f t="shared" si="26"/>
        <v>0</v>
      </c>
    </row>
    <row r="143" spans="1:22" ht="57" x14ac:dyDescent="0.2">
      <c r="A143" s="10" t="str">
        <f>Questions!$A143</f>
        <v>DCTR-09</v>
      </c>
      <c r="B143" s="10" t="str">
        <f t="shared" si="27"/>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Evaluation'!$A$56:$J$346,3,0)&amp;""</f>
        <v/>
      </c>
      <c r="G143" s="10" t="str">
        <f>VLOOKUP($A143,'Institution Evaluation'!$A$56:$J$346,6,0)&amp;""</f>
        <v>Yes</v>
      </c>
      <c r="H143" s="10" t="str">
        <f>VLOOKUP($A143,'Institution Evaluation'!$A$56:$J$346,7,0)&amp;""</f>
        <v/>
      </c>
      <c r="I143" s="10" t="str">
        <f>VLOOKUP($A143,'Institution Evaluation'!$A$56:$J$346,8,0)&amp;""</f>
        <v>Standard Importance</v>
      </c>
      <c r="J143" s="10" t="str">
        <f>VLOOKUP($A143,'Institution Evaluation'!$A$56:$J$346,9,0)&amp;""</f>
        <v/>
      </c>
      <c r="K143" s="10">
        <f t="shared" si="28"/>
        <v>10</v>
      </c>
      <c r="L143" s="126" t="str">
        <f>IF(OR($E143="Not Scored",$F143=""),"N/A",IF(AND($D143='Auto Responses'!$J$27,$H143=""),"N/A",IF(AND($D143='Auto Responses'!$J$27,$H143='Auto Responses'!$J$7),1,IF(AND($D143='Auto Responses'!$J$27,$H143='Auto Responses'!$J$8),0,IF(OR($F143=$G143,$H143='Auto Responses'!$J$7),1,0)))))</f>
        <v>N/A</v>
      </c>
      <c r="M143" s="10" t="str">
        <f>VLOOKUP($A143,'Institution Evaluation'!$A$56:$J$346,10,0)&amp;""</f>
        <v>FALSE</v>
      </c>
      <c r="N143" s="10">
        <f t="shared" si="29"/>
        <v>0</v>
      </c>
      <c r="O143" s="126" t="str">
        <f t="shared" si="34"/>
        <v>N/A</v>
      </c>
      <c r="P143" s="126" t="str">
        <f t="shared" si="31"/>
        <v>N/A</v>
      </c>
      <c r="Q143" s="126">
        <f t="shared" si="23"/>
        <v>0</v>
      </c>
      <c r="R143" s="126">
        <f t="shared" si="32"/>
        <v>0</v>
      </c>
      <c r="S143" s="126">
        <f t="shared" si="24"/>
        <v>0</v>
      </c>
      <c r="T143" s="126">
        <f t="shared" si="25"/>
        <v>0</v>
      </c>
      <c r="U143" s="126">
        <f t="shared" si="33"/>
        <v>45</v>
      </c>
      <c r="V143" s="126">
        <f t="shared" si="26"/>
        <v>0</v>
      </c>
    </row>
    <row r="144" spans="1:22" ht="57" x14ac:dyDescent="0.2">
      <c r="A144" s="10" t="str">
        <f>Questions!$A144</f>
        <v>DCTR-10</v>
      </c>
      <c r="B144" s="10" t="str">
        <f t="shared" si="27"/>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Evaluation'!$A$56:$J$346,3,0)&amp;""</f>
        <v/>
      </c>
      <c r="G144" s="10" t="str">
        <f>VLOOKUP($A144,'Institution Evaluation'!$A$56:$J$346,6,0)&amp;""</f>
        <v>Yes</v>
      </c>
      <c r="H144" s="10" t="str">
        <f>VLOOKUP($A144,'Institution Evaluation'!$A$56:$J$346,7,0)&amp;""</f>
        <v/>
      </c>
      <c r="I144" s="10" t="str">
        <f>VLOOKUP($A144,'Institution Evaluation'!$A$56:$J$346,8,0)&amp;""</f>
        <v>Critical Importance</v>
      </c>
      <c r="J144" s="10" t="str">
        <f>VLOOKUP($A144,'Institution Evaluation'!$A$56:$J$346,9,0)&amp;""</f>
        <v/>
      </c>
      <c r="K144" s="10">
        <f t="shared" si="28"/>
        <v>20</v>
      </c>
      <c r="L144" s="126" t="str">
        <f>IF(OR($E144="Not Scored",$F144=""),"N/A",IF(AND($D144='Auto Responses'!$J$27,$H144=""),"N/A",IF(AND($D144='Auto Responses'!$J$27,$H144='Auto Responses'!$J$7),1,IF(AND($D144='Auto Responses'!$J$27,$H144='Auto Responses'!$J$8),0,IF(OR($F144=$G144,$H144='Auto Responses'!$J$7),1,0)))))</f>
        <v>N/A</v>
      </c>
      <c r="M144" s="10" t="str">
        <f>VLOOKUP($A144,'Institution Evaluation'!$A$56:$J$346,10,0)&amp;""</f>
        <v>FALSE</v>
      </c>
      <c r="N144" s="10">
        <f t="shared" si="29"/>
        <v>1</v>
      </c>
      <c r="O144" s="126" t="str">
        <f t="shared" si="34"/>
        <v>N/A</v>
      </c>
      <c r="P144" s="126" t="str">
        <f t="shared" si="31"/>
        <v>N/A</v>
      </c>
      <c r="Q144" s="126">
        <f t="shared" si="23"/>
        <v>0</v>
      </c>
      <c r="R144" s="126">
        <f t="shared" si="32"/>
        <v>0</v>
      </c>
      <c r="S144" s="126">
        <f t="shared" si="24"/>
        <v>0</v>
      </c>
      <c r="T144" s="126">
        <f t="shared" si="25"/>
        <v>1</v>
      </c>
      <c r="U144" s="126">
        <f t="shared" si="33"/>
        <v>46</v>
      </c>
      <c r="V144" s="126">
        <f t="shared" si="26"/>
        <v>46</v>
      </c>
    </row>
    <row r="145" spans="1:22" ht="57" x14ac:dyDescent="0.2">
      <c r="A145" s="10" t="str">
        <f>Questions!$A145</f>
        <v>DCTR-11</v>
      </c>
      <c r="B145" s="10" t="str">
        <f t="shared" si="27"/>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Evaluation'!$A$56:$J$346,3,0)&amp;""</f>
        <v/>
      </c>
      <c r="G145" s="10" t="str">
        <f>VLOOKUP($A145,'Institution Evaluation'!$A$56:$J$346,6,0)&amp;""</f>
        <v>Yes</v>
      </c>
      <c r="H145" s="10" t="str">
        <f>VLOOKUP($A145,'Institution Evaluation'!$A$56:$J$346,7,0)&amp;""</f>
        <v/>
      </c>
      <c r="I145" s="10" t="str">
        <f>VLOOKUP($A145,'Institution Evaluation'!$A$56:$J$346,8,0)&amp;""</f>
        <v>Standard Importance</v>
      </c>
      <c r="J145" s="10" t="str">
        <f>VLOOKUP($A145,'Institution Evaluation'!$A$56:$J$346,9,0)&amp;""</f>
        <v/>
      </c>
      <c r="K145" s="10">
        <f t="shared" si="28"/>
        <v>10</v>
      </c>
      <c r="L145" s="126" t="str">
        <f>IF(OR($E145="Not Scored",$F145=""),"N/A",IF(AND($D145='Auto Responses'!$J$27,$H145=""),"N/A",IF(AND($D145='Auto Responses'!$J$27,$H145='Auto Responses'!$J$7),1,IF(AND($D145='Auto Responses'!$J$27,$H145='Auto Responses'!$J$8),0,IF(OR($F145=$G145,$H145='Auto Responses'!$J$7),1,0)))))</f>
        <v>N/A</v>
      </c>
      <c r="M145" s="10" t="str">
        <f>VLOOKUP($A145,'Institution Evaluation'!$A$56:$J$346,10,0)&amp;""</f>
        <v>FALSE</v>
      </c>
      <c r="N145" s="10">
        <f t="shared" si="29"/>
        <v>0</v>
      </c>
      <c r="O145" s="126" t="str">
        <f t="shared" si="34"/>
        <v>N/A</v>
      </c>
      <c r="P145" s="126" t="str">
        <f t="shared" si="31"/>
        <v>N/A</v>
      </c>
      <c r="Q145" s="126">
        <f t="shared" si="23"/>
        <v>0</v>
      </c>
      <c r="R145" s="126">
        <f t="shared" si="32"/>
        <v>0</v>
      </c>
      <c r="S145" s="126">
        <f t="shared" si="24"/>
        <v>0</v>
      </c>
      <c r="T145" s="126">
        <f t="shared" si="25"/>
        <v>0</v>
      </c>
      <c r="U145" s="126">
        <f t="shared" si="33"/>
        <v>46</v>
      </c>
      <c r="V145" s="126">
        <f t="shared" si="26"/>
        <v>0</v>
      </c>
    </row>
    <row r="146" spans="1:22" ht="57" x14ac:dyDescent="0.2">
      <c r="A146" s="10" t="str">
        <f>Questions!$A146</f>
        <v>DCTR-12</v>
      </c>
      <c r="B146" s="10" t="str">
        <f t="shared" si="27"/>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Evaluation'!$A$56:$J$346,3,0)&amp;""</f>
        <v/>
      </c>
      <c r="G146" s="10" t="str">
        <f>VLOOKUP($A146,'Institution Evaluation'!$A$56:$J$346,6,0)&amp;""</f>
        <v>Yes</v>
      </c>
      <c r="H146" s="10" t="str">
        <f>VLOOKUP($A146,'Institution Evaluation'!$A$56:$J$346,7,0)&amp;""</f>
        <v/>
      </c>
      <c r="I146" s="10" t="str">
        <f>VLOOKUP($A146,'Institution Evaluation'!$A$56:$J$346,8,0)&amp;""</f>
        <v>Standard Importance</v>
      </c>
      <c r="J146" s="10" t="str">
        <f>VLOOKUP($A146,'Institution Evaluation'!$A$56:$J$346,9,0)&amp;""</f>
        <v/>
      </c>
      <c r="K146" s="10">
        <f t="shared" si="28"/>
        <v>10</v>
      </c>
      <c r="L146" s="126" t="str">
        <f>IF(OR($E146="Not Scored",$F146=""),"N/A",IF(AND($D146='Auto Responses'!$J$27,$H146=""),"N/A",IF(AND($D146='Auto Responses'!$J$27,$H146='Auto Responses'!$J$7),1,IF(AND($D146='Auto Responses'!$J$27,$H146='Auto Responses'!$J$8),0,IF(OR($F146=$G146,$H146='Auto Responses'!$J$7),1,0)))))</f>
        <v>N/A</v>
      </c>
      <c r="M146" s="10" t="str">
        <f>VLOOKUP($A146,'Institution Evaluation'!$A$56:$J$346,10,0)&amp;""</f>
        <v>FALSE</v>
      </c>
      <c r="N146" s="10">
        <f t="shared" si="29"/>
        <v>0</v>
      </c>
      <c r="O146" s="126" t="str">
        <f t="shared" si="34"/>
        <v>N/A</v>
      </c>
      <c r="P146" s="126" t="str">
        <f t="shared" si="31"/>
        <v>N/A</v>
      </c>
      <c r="Q146" s="126">
        <f t="shared" si="23"/>
        <v>0</v>
      </c>
      <c r="R146" s="126">
        <f t="shared" si="32"/>
        <v>0</v>
      </c>
      <c r="S146" s="126">
        <f t="shared" si="24"/>
        <v>0</v>
      </c>
      <c r="T146" s="126">
        <f t="shared" si="25"/>
        <v>0</v>
      </c>
      <c r="U146" s="126">
        <f t="shared" si="33"/>
        <v>46</v>
      </c>
      <c r="V146" s="126">
        <f t="shared" si="26"/>
        <v>0</v>
      </c>
    </row>
    <row r="147" spans="1:22" ht="57" x14ac:dyDescent="0.2">
      <c r="A147" s="10" t="str">
        <f>Questions!$A147</f>
        <v>DCTR-13</v>
      </c>
      <c r="B147" s="10" t="str">
        <f t="shared" si="27"/>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Evaluation'!$A$56:$J$346,3,0)&amp;""</f>
        <v/>
      </c>
      <c r="G147" s="10" t="str">
        <f>VLOOKUP($A147,'Institution Evaluation'!$A$56:$J$346,6,0)&amp;""</f>
        <v>Yes</v>
      </c>
      <c r="H147" s="10" t="str">
        <f>VLOOKUP($A147,'Institution Evaluation'!$A$56:$J$346,7,0)&amp;""</f>
        <v/>
      </c>
      <c r="I147" s="10" t="str">
        <f>VLOOKUP($A147,'Institution Evaluation'!$A$56:$J$346,8,0)&amp;""</f>
        <v>Standard Importance</v>
      </c>
      <c r="J147" s="10" t="str">
        <f>VLOOKUP($A147,'Institution Evaluation'!$A$56:$J$346,9,0)&amp;""</f>
        <v/>
      </c>
      <c r="K147" s="10">
        <f t="shared" si="28"/>
        <v>10</v>
      </c>
      <c r="L147" s="126" t="str">
        <f>IF(OR($E147="Not Scored",$F147=""),"N/A",IF(AND($D147='Auto Responses'!$J$27,$H147=""),"N/A",IF(AND($D147='Auto Responses'!$J$27,$H147='Auto Responses'!$J$7),1,IF(AND($D147='Auto Responses'!$J$27,$H147='Auto Responses'!$J$8),0,IF(OR($F147=$G147,$H147='Auto Responses'!$J$7),1,0)))))</f>
        <v>N/A</v>
      </c>
      <c r="M147" s="10" t="str">
        <f>VLOOKUP($A147,'Institution Evaluation'!$A$56:$J$346,10,0)&amp;""</f>
        <v>FALSE</v>
      </c>
      <c r="N147" s="10">
        <f t="shared" si="29"/>
        <v>0</v>
      </c>
      <c r="O147" s="126" t="str">
        <f t="shared" si="34"/>
        <v>N/A</v>
      </c>
      <c r="P147" s="126" t="str">
        <f t="shared" si="31"/>
        <v>N/A</v>
      </c>
      <c r="Q147" s="126">
        <f t="shared" si="23"/>
        <v>0</v>
      </c>
      <c r="R147" s="126">
        <f t="shared" si="32"/>
        <v>0</v>
      </c>
      <c r="S147" s="126">
        <f t="shared" si="24"/>
        <v>0</v>
      </c>
      <c r="T147" s="126">
        <f t="shared" si="25"/>
        <v>0</v>
      </c>
      <c r="U147" s="126">
        <f t="shared" si="33"/>
        <v>46</v>
      </c>
      <c r="V147" s="126">
        <f t="shared" si="26"/>
        <v>0</v>
      </c>
    </row>
    <row r="148" spans="1:22" ht="57" x14ac:dyDescent="0.2">
      <c r="A148" s="10" t="str">
        <f>Questions!$A148</f>
        <v>DCTR-14</v>
      </c>
      <c r="B148" s="10" t="str">
        <f t="shared" si="27"/>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Evaluation'!$A$56:$J$346,3,0)&amp;""</f>
        <v/>
      </c>
      <c r="G148" s="10" t="str">
        <f>VLOOKUP($A148,'Institution Evaluation'!$A$56:$J$346,6,0)&amp;""</f>
        <v>Yes</v>
      </c>
      <c r="H148" s="10" t="str">
        <f>VLOOKUP($A148,'Institution Evaluation'!$A$56:$J$346,7,0)&amp;""</f>
        <v/>
      </c>
      <c r="I148" s="10" t="str">
        <f>VLOOKUP($A148,'Institution Evaluation'!$A$56:$J$346,8,0)&amp;""</f>
        <v>Standard Importance</v>
      </c>
      <c r="J148" s="10" t="str">
        <f>VLOOKUP($A148,'Institution Evaluation'!$A$56:$J$346,9,0)&amp;""</f>
        <v/>
      </c>
      <c r="K148" s="10">
        <f t="shared" si="28"/>
        <v>10</v>
      </c>
      <c r="L148" s="126" t="str">
        <f>IF(OR($E148="Not Scored",$F148=""),"N/A",IF(AND($D148='Auto Responses'!$J$27,$H148=""),"N/A",IF(AND($D148='Auto Responses'!$J$27,$H148='Auto Responses'!$J$7),1,IF(AND($D148='Auto Responses'!$J$27,$H148='Auto Responses'!$J$8),0,IF(OR($F148=$G148,$H148='Auto Responses'!$J$7),1,0)))))</f>
        <v>N/A</v>
      </c>
      <c r="M148" s="10" t="str">
        <f>VLOOKUP($A148,'Institution Evaluation'!$A$56:$J$346,10,0)&amp;""</f>
        <v>FALSE</v>
      </c>
      <c r="N148" s="10">
        <f t="shared" si="29"/>
        <v>0</v>
      </c>
      <c r="O148" s="126" t="str">
        <f t="shared" si="34"/>
        <v>N/A</v>
      </c>
      <c r="P148" s="126" t="str">
        <f t="shared" si="31"/>
        <v>N/A</v>
      </c>
      <c r="Q148" s="126">
        <f t="shared" si="23"/>
        <v>0</v>
      </c>
      <c r="R148" s="126">
        <f t="shared" si="32"/>
        <v>0</v>
      </c>
      <c r="S148" s="126">
        <f t="shared" si="24"/>
        <v>0</v>
      </c>
      <c r="T148" s="126">
        <f t="shared" si="25"/>
        <v>0</v>
      </c>
      <c r="U148" s="126">
        <f t="shared" si="33"/>
        <v>46</v>
      </c>
      <c r="V148" s="126">
        <f t="shared" si="26"/>
        <v>0</v>
      </c>
    </row>
    <row r="149" spans="1:22" ht="57" x14ac:dyDescent="0.2">
      <c r="A149" s="10" t="str">
        <f>Questions!$A149</f>
        <v>DCTR-15</v>
      </c>
      <c r="B149" s="10" t="str">
        <f t="shared" si="27"/>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Evaluation'!$A$56:$J$346,3,0)&amp;""</f>
        <v/>
      </c>
      <c r="G149" s="10" t="str">
        <f>VLOOKUP($A149,'Institution Evaluation'!$A$56:$J$346,6,0)&amp;""</f>
        <v>Yes</v>
      </c>
      <c r="H149" s="10" t="str">
        <f>VLOOKUP($A149,'Institution Evaluation'!$A$56:$J$346,7,0)&amp;""</f>
        <v/>
      </c>
      <c r="I149" s="10" t="str">
        <f>VLOOKUP($A149,'Institution Evaluation'!$A$56:$J$346,8,0)&amp;""</f>
        <v>Standard Importance</v>
      </c>
      <c r="J149" s="10" t="str">
        <f>VLOOKUP($A149,'Institution Evaluation'!$A$56:$J$346,9,0)&amp;""</f>
        <v/>
      </c>
      <c r="K149" s="10">
        <f t="shared" si="28"/>
        <v>10</v>
      </c>
      <c r="L149" s="126" t="str">
        <f>IF(OR($E149="Not Scored",$F149=""),"N/A",IF(AND($D149='Auto Responses'!$J$27,$H149=""),"N/A",IF(AND($D149='Auto Responses'!$J$27,$H149='Auto Responses'!$J$7),1,IF(AND($D149='Auto Responses'!$J$27,$H149='Auto Responses'!$J$8),0,IF(OR($F149=$G149,$H149='Auto Responses'!$J$7),1,0)))))</f>
        <v>N/A</v>
      </c>
      <c r="M149" s="10" t="str">
        <f>VLOOKUP($A149,'Institution Evaluation'!$A$56:$J$346,10,0)&amp;""</f>
        <v>FALSE</v>
      </c>
      <c r="N149" s="10">
        <f t="shared" si="29"/>
        <v>0</v>
      </c>
      <c r="O149" s="126" t="str">
        <f t="shared" si="34"/>
        <v>N/A</v>
      </c>
      <c r="P149" s="126" t="str">
        <f t="shared" si="31"/>
        <v>N/A</v>
      </c>
      <c r="Q149" s="126">
        <f t="shared" si="23"/>
        <v>0</v>
      </c>
      <c r="R149" s="126">
        <f t="shared" si="32"/>
        <v>0</v>
      </c>
      <c r="S149" s="126">
        <f t="shared" si="24"/>
        <v>0</v>
      </c>
      <c r="T149" s="126">
        <f t="shared" si="25"/>
        <v>0</v>
      </c>
      <c r="U149" s="126">
        <f t="shared" si="33"/>
        <v>46</v>
      </c>
      <c r="V149" s="126">
        <f t="shared" si="26"/>
        <v>0</v>
      </c>
    </row>
    <row r="150" spans="1:22" ht="57" x14ac:dyDescent="0.2">
      <c r="A150" s="10" t="str">
        <f>Questions!$A150</f>
        <v>DCTR-16</v>
      </c>
      <c r="B150" s="10" t="str">
        <f t="shared" si="27"/>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Evaluation'!$A$56:$J$346,3,0)&amp;""</f>
        <v/>
      </c>
      <c r="G150" s="10" t="str">
        <f>VLOOKUP($A150,'Institution Evaluation'!$A$56:$J$346,6,0)&amp;""</f>
        <v>No</v>
      </c>
      <c r="H150" s="10" t="str">
        <f>VLOOKUP($A150,'Institution Evaluation'!$A$56:$J$346,7,0)&amp;""</f>
        <v/>
      </c>
      <c r="I150" s="10" t="str">
        <f>VLOOKUP($A150,'Institution Evaluation'!$A$56:$J$346,8,0)&amp;""</f>
        <v>Standard Importance</v>
      </c>
      <c r="J150" s="10" t="str">
        <f>VLOOKUP($A150,'Institution Evaluation'!$A$56:$J$346,9,0)&amp;""</f>
        <v/>
      </c>
      <c r="K150" s="10">
        <f t="shared" si="28"/>
        <v>10</v>
      </c>
      <c r="L150" s="126" t="str">
        <f>IF(OR($E150="Not Scored",$F150=""),"N/A",IF(AND($D150='Auto Responses'!$J$27,$H150=""),"N/A",IF(AND($D150='Auto Responses'!$J$27,$H150='Auto Responses'!$J$7),1,IF(AND($D150='Auto Responses'!$J$27,$H150='Auto Responses'!$J$8),0,IF(OR($F150=$G150,$H150='Auto Responses'!$J$7),1,0)))))</f>
        <v>N/A</v>
      </c>
      <c r="M150" s="10" t="str">
        <f>VLOOKUP($A150,'Institution Evaluation'!$A$56:$J$346,10,0)&amp;""</f>
        <v>FALSE</v>
      </c>
      <c r="N150" s="10">
        <f t="shared" si="29"/>
        <v>0</v>
      </c>
      <c r="O150" s="126" t="str">
        <f t="shared" si="34"/>
        <v>N/A</v>
      </c>
      <c r="P150" s="126" t="str">
        <f t="shared" si="31"/>
        <v>N/A</v>
      </c>
      <c r="Q150" s="126">
        <f t="shared" si="23"/>
        <v>0</v>
      </c>
      <c r="R150" s="126">
        <f t="shared" si="32"/>
        <v>0</v>
      </c>
      <c r="S150" s="126">
        <f t="shared" si="24"/>
        <v>0</v>
      </c>
      <c r="T150" s="126">
        <f t="shared" si="25"/>
        <v>0</v>
      </c>
      <c r="U150" s="126">
        <f t="shared" si="33"/>
        <v>46</v>
      </c>
      <c r="V150" s="126">
        <f t="shared" si="26"/>
        <v>0</v>
      </c>
    </row>
    <row r="151" spans="1:22" ht="57" x14ac:dyDescent="0.2">
      <c r="A151" s="10" t="str">
        <f>Questions!$A151</f>
        <v>FIDP-01</v>
      </c>
      <c r="B151" s="10" t="str">
        <f t="shared" si="27"/>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Evaluation'!$A$56:$J$346,3,0)&amp;""</f>
        <v/>
      </c>
      <c r="G151" s="10" t="str">
        <f>VLOOKUP($A151,'Institution Evaluation'!$A$56:$J$346,6,0)&amp;""</f>
        <v>Yes</v>
      </c>
      <c r="H151" s="10" t="str">
        <f>VLOOKUP($A151,'Institution Evaluation'!$A$56:$J$346,7,0)&amp;""</f>
        <v/>
      </c>
      <c r="I151" s="10" t="str">
        <f>VLOOKUP($A151,'Institution Evaluation'!$A$56:$J$346,8,0)&amp;""</f>
        <v>Critical Importance</v>
      </c>
      <c r="J151" s="10" t="str">
        <f>VLOOKUP($A151,'Institution Evaluation'!$A$56:$J$346,9,0)&amp;""</f>
        <v/>
      </c>
      <c r="K151" s="10">
        <f t="shared" si="28"/>
        <v>20</v>
      </c>
      <c r="L151" s="126">
        <f>IF($E151="Not Scored", "N/A",IF(AND($D151='Auto Responses'!$J$27,$H151=""),"N/A",IF(AND($D151='Auto Responses'!$J$27,$H151='Auto Responses'!$J$7),1,IF(AND($D151='Auto Responses'!$J$27,$H151='Auto Responses'!$J$8),0,IF(OR($F151=$G151,$H151='Auto Responses'!$J$7),1,0)))))</f>
        <v>0</v>
      </c>
      <c r="M151" s="10" t="str">
        <f>VLOOKUP($A151,'Institution Evaluation'!$A$56:$J$346,10,0)&amp;""</f>
        <v>FALSE</v>
      </c>
      <c r="N151" s="10">
        <f t="shared" si="29"/>
        <v>1</v>
      </c>
      <c r="O151" s="126">
        <f t="shared" si="30"/>
        <v>20</v>
      </c>
      <c r="P151" s="126">
        <f t="shared" si="31"/>
        <v>0</v>
      </c>
      <c r="Q151" s="126">
        <f t="shared" si="23"/>
        <v>0</v>
      </c>
      <c r="R151" s="126">
        <f t="shared" si="32"/>
        <v>0</v>
      </c>
      <c r="S151" s="126">
        <f t="shared" si="24"/>
        <v>0</v>
      </c>
      <c r="T151" s="126">
        <f t="shared" si="25"/>
        <v>1</v>
      </c>
      <c r="U151" s="126">
        <f t="shared" si="33"/>
        <v>47</v>
      </c>
      <c r="V151" s="126">
        <f t="shared" si="26"/>
        <v>47</v>
      </c>
    </row>
    <row r="152" spans="1:22" ht="57" x14ac:dyDescent="0.2">
      <c r="A152" s="10" t="str">
        <f>Questions!$A152</f>
        <v>FIDP-02</v>
      </c>
      <c r="B152" s="10" t="str">
        <f t="shared" si="27"/>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Evaluation'!$A$56:$J$346,3,0)&amp;""</f>
        <v/>
      </c>
      <c r="G152" s="10" t="str">
        <f>VLOOKUP($A152,'Institution Evaluation'!$A$56:$J$346,6,0)&amp;""</f>
        <v>Yes</v>
      </c>
      <c r="H152" s="10" t="str">
        <f>VLOOKUP($A152,'Institution Evaluation'!$A$56:$J$346,7,0)&amp;""</f>
        <v/>
      </c>
      <c r="I152" s="10" t="str">
        <f>VLOOKUP($A152,'Institution Evaluation'!$A$56:$J$346,8,0)&amp;""</f>
        <v>Critical Importance</v>
      </c>
      <c r="J152" s="10" t="str">
        <f>VLOOKUP($A152,'Institution Evaluation'!$A$56:$J$346,9,0)&amp;""</f>
        <v/>
      </c>
      <c r="K152" s="10">
        <f t="shared" si="28"/>
        <v>20</v>
      </c>
      <c r="L152" s="126">
        <f>IF($E152="Not Scored", "N/A",IF(AND($D152='Auto Responses'!$J$27,$H152=""),"N/A",IF(AND($D152='Auto Responses'!$J$27,$H152='Auto Responses'!$J$7),1,IF(AND($D152='Auto Responses'!$J$27,$H152='Auto Responses'!$J$8),0,IF(OR($F152=$G152,$H152='Auto Responses'!$J$7),1,0)))))</f>
        <v>0</v>
      </c>
      <c r="M152" s="10" t="str">
        <f>VLOOKUP($A152,'Institution Evaluation'!$A$56:$J$346,10,0)&amp;""</f>
        <v>FALSE</v>
      </c>
      <c r="N152" s="10">
        <f t="shared" si="29"/>
        <v>1</v>
      </c>
      <c r="O152" s="126">
        <f t="shared" si="30"/>
        <v>20</v>
      </c>
      <c r="P152" s="126">
        <f t="shared" si="31"/>
        <v>0</v>
      </c>
      <c r="Q152" s="126">
        <f t="shared" si="23"/>
        <v>0</v>
      </c>
      <c r="R152" s="126">
        <f t="shared" si="32"/>
        <v>0</v>
      </c>
      <c r="S152" s="126">
        <f t="shared" si="24"/>
        <v>0</v>
      </c>
      <c r="T152" s="126">
        <f t="shared" si="25"/>
        <v>1</v>
      </c>
      <c r="U152" s="126">
        <f t="shared" si="33"/>
        <v>48</v>
      </c>
      <c r="V152" s="126">
        <f t="shared" si="26"/>
        <v>48</v>
      </c>
    </row>
    <row r="153" spans="1:22" ht="57" x14ac:dyDescent="0.2">
      <c r="A153" s="10" t="str">
        <f>Questions!$A153</f>
        <v>FIDP-03</v>
      </c>
      <c r="B153" s="10" t="str">
        <f t="shared" si="27"/>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Evaluation'!$A$56:$J$346,3,0)&amp;""</f>
        <v/>
      </c>
      <c r="G153" s="10" t="str">
        <f>VLOOKUP($A153,'Institution Evaluation'!$A$56:$J$346,6,0)&amp;""</f>
        <v>Yes</v>
      </c>
      <c r="H153" s="10" t="str">
        <f>VLOOKUP($A153,'Institution Evaluation'!$A$56:$J$346,7,0)&amp;""</f>
        <v/>
      </c>
      <c r="I153" s="10" t="str">
        <f>VLOOKUP($A153,'Institution Evaluation'!$A$56:$J$346,8,0)&amp;""</f>
        <v>Critical Importance</v>
      </c>
      <c r="J153" s="10" t="str">
        <f>VLOOKUP($A153,'Institution Evaluation'!$A$56:$J$346,9,0)&amp;""</f>
        <v/>
      </c>
      <c r="K153" s="10">
        <f t="shared" si="28"/>
        <v>20</v>
      </c>
      <c r="L153" s="126">
        <f>IF($E153="Not Scored", "N/A",IF(AND($D153='Auto Responses'!$J$27,$H153=""),"N/A",IF(AND($D153='Auto Responses'!$J$27,$H153='Auto Responses'!$J$7),1,IF(AND($D153='Auto Responses'!$J$27,$H153='Auto Responses'!$J$8),0,IF(OR($F153=$G153,$H153='Auto Responses'!$J$7),1,0)))))</f>
        <v>0</v>
      </c>
      <c r="M153" s="10" t="str">
        <f>VLOOKUP($A153,'Institution Evaluation'!$A$56:$J$346,10,0)&amp;""</f>
        <v>FALSE</v>
      </c>
      <c r="N153" s="10">
        <f t="shared" si="29"/>
        <v>1</v>
      </c>
      <c r="O153" s="126">
        <f t="shared" si="30"/>
        <v>20</v>
      </c>
      <c r="P153" s="126">
        <f t="shared" si="31"/>
        <v>0</v>
      </c>
      <c r="Q153" s="126">
        <f t="shared" si="23"/>
        <v>0</v>
      </c>
      <c r="R153" s="126">
        <f t="shared" si="32"/>
        <v>0</v>
      </c>
      <c r="S153" s="126">
        <f t="shared" si="24"/>
        <v>0</v>
      </c>
      <c r="T153" s="126">
        <f t="shared" si="25"/>
        <v>1</v>
      </c>
      <c r="U153" s="126">
        <f t="shared" si="33"/>
        <v>49</v>
      </c>
      <c r="V153" s="126">
        <f t="shared" si="26"/>
        <v>49</v>
      </c>
    </row>
    <row r="154" spans="1:22" ht="57" x14ac:dyDescent="0.2">
      <c r="A154" s="10" t="str">
        <f>Questions!$A154</f>
        <v>FIDP-04</v>
      </c>
      <c r="B154" s="10" t="str">
        <f t="shared" si="27"/>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Evaluation'!$A$56:$J$346,3,0)&amp;""</f>
        <v/>
      </c>
      <c r="G154" s="10" t="str">
        <f>VLOOKUP($A154,'Institution Evaluation'!$A$56:$J$346,6,0)&amp;""</f>
        <v>Yes</v>
      </c>
      <c r="H154" s="10" t="str">
        <f>VLOOKUP($A154,'Institution Evaluation'!$A$56:$J$346,7,0)&amp;""</f>
        <v/>
      </c>
      <c r="I154" s="10" t="str">
        <f>VLOOKUP($A154,'Institution Evaluation'!$A$56:$J$346,8,0)&amp;""</f>
        <v>Critical Importance</v>
      </c>
      <c r="J154" s="10" t="str">
        <f>VLOOKUP($A154,'Institution Evaluation'!$A$56:$J$346,9,0)&amp;""</f>
        <v/>
      </c>
      <c r="K154" s="10">
        <f t="shared" si="28"/>
        <v>20</v>
      </c>
      <c r="L154" s="126">
        <f>IF($E154="Not Scored", "N/A",IF(AND($D154='Auto Responses'!$J$27,$H154=""),"N/A",IF(AND($D154='Auto Responses'!$J$27,$H154='Auto Responses'!$J$7),1,IF(AND($D154='Auto Responses'!$J$27,$H154='Auto Responses'!$J$8),0,IF(OR($F154=$G154,$H154='Auto Responses'!$J$7),1,0)))))</f>
        <v>0</v>
      </c>
      <c r="M154" s="10" t="str">
        <f>VLOOKUP($A154,'Institution Evaluation'!$A$56:$J$346,10,0)&amp;""</f>
        <v>FALSE</v>
      </c>
      <c r="N154" s="10">
        <f t="shared" si="29"/>
        <v>1</v>
      </c>
      <c r="O154" s="126">
        <f t="shared" si="30"/>
        <v>20</v>
      </c>
      <c r="P154" s="126">
        <f t="shared" si="31"/>
        <v>0</v>
      </c>
      <c r="Q154" s="126">
        <f t="shared" si="23"/>
        <v>0</v>
      </c>
      <c r="R154" s="126">
        <f t="shared" si="32"/>
        <v>0</v>
      </c>
      <c r="S154" s="126">
        <f t="shared" si="24"/>
        <v>0</v>
      </c>
      <c r="T154" s="126">
        <f t="shared" si="25"/>
        <v>1</v>
      </c>
      <c r="U154" s="126">
        <f t="shared" si="33"/>
        <v>50</v>
      </c>
      <c r="V154" s="126">
        <f t="shared" si="26"/>
        <v>50</v>
      </c>
    </row>
    <row r="155" spans="1:22" ht="57" x14ac:dyDescent="0.2">
      <c r="A155" s="10" t="str">
        <f>Questions!$A155</f>
        <v>FIDP-05</v>
      </c>
      <c r="B155" s="10" t="str">
        <f t="shared" si="27"/>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Evaluation'!$A$56:$J$346,3,0)&amp;""</f>
        <v/>
      </c>
      <c r="G155" s="10" t="str">
        <f>VLOOKUP($A155,'Institution Evaluation'!$A$56:$J$346,6,0)&amp;""</f>
        <v>Yes</v>
      </c>
      <c r="H155" s="10" t="str">
        <f>VLOOKUP($A155,'Institution Evaluation'!$A$56:$J$346,7,0)&amp;""</f>
        <v/>
      </c>
      <c r="I155" s="10" t="str">
        <f>VLOOKUP($A155,'Institution Evaluation'!$A$56:$J$346,8,0)&amp;""</f>
        <v>Critical Importance</v>
      </c>
      <c r="J155" s="10" t="str">
        <f>VLOOKUP($A155,'Institution Evaluation'!$A$56:$J$346,9,0)&amp;""</f>
        <v/>
      </c>
      <c r="K155" s="10">
        <f t="shared" si="28"/>
        <v>20</v>
      </c>
      <c r="L155" s="126">
        <f>IF($E155="Not Scored", "N/A",IF(AND($D155='Auto Responses'!$J$27,$H155=""),"N/A",IF(AND($D155='Auto Responses'!$J$27,$H155='Auto Responses'!$J$7),1,IF(AND($D155='Auto Responses'!$J$27,$H155='Auto Responses'!$J$8),0,IF(OR($F155=$G155,$H155='Auto Responses'!$J$7),1,0)))))</f>
        <v>0</v>
      </c>
      <c r="M155" s="10" t="str">
        <f>VLOOKUP($A155,'Institution Evaluation'!$A$56:$J$346,10,0)&amp;""</f>
        <v>FALSE</v>
      </c>
      <c r="N155" s="10">
        <f t="shared" si="29"/>
        <v>1</v>
      </c>
      <c r="O155" s="126">
        <f t="shared" si="30"/>
        <v>20</v>
      </c>
      <c r="P155" s="126">
        <f t="shared" si="31"/>
        <v>0</v>
      </c>
      <c r="Q155" s="126">
        <f t="shared" si="23"/>
        <v>0</v>
      </c>
      <c r="R155" s="126">
        <f t="shared" si="32"/>
        <v>0</v>
      </c>
      <c r="S155" s="126">
        <f t="shared" si="24"/>
        <v>0</v>
      </c>
      <c r="T155" s="126">
        <f t="shared" si="25"/>
        <v>1</v>
      </c>
      <c r="U155" s="126">
        <f t="shared" si="33"/>
        <v>51</v>
      </c>
      <c r="V155" s="126">
        <f t="shared" si="26"/>
        <v>51</v>
      </c>
    </row>
    <row r="156" spans="1:22" ht="57" x14ac:dyDescent="0.2">
      <c r="A156" s="10" t="str">
        <f>Questions!$A156</f>
        <v>FIDP-06</v>
      </c>
      <c r="B156" s="10" t="str">
        <f t="shared" si="27"/>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Evaluation'!$A$56:$J$346,3,0)&amp;""</f>
        <v/>
      </c>
      <c r="G156" s="10" t="str">
        <f>VLOOKUP($A156,'Institution Evaluation'!$A$56:$J$346,6,0)&amp;""</f>
        <v>Yes</v>
      </c>
      <c r="H156" s="10" t="str">
        <f>VLOOKUP($A156,'Institution Evaluation'!$A$56:$J$346,7,0)&amp;""</f>
        <v/>
      </c>
      <c r="I156" s="10" t="str">
        <f>VLOOKUP($A156,'Institution Evaluation'!$A$56:$J$346,8,0)&amp;""</f>
        <v>Standard Importance</v>
      </c>
      <c r="J156" s="10" t="str">
        <f>VLOOKUP($A156,'Institution Evaluation'!$A$56:$J$346,9,0)&amp;""</f>
        <v/>
      </c>
      <c r="K156" s="10">
        <f t="shared" si="28"/>
        <v>10</v>
      </c>
      <c r="L156" s="126">
        <f>IF($E156="Not Scored", "N/A",IF(AND($D156='Auto Responses'!$J$27,$H156=""),"N/A",IF(AND($D156='Auto Responses'!$J$27,$H156='Auto Responses'!$J$7),1,IF(AND($D156='Auto Responses'!$J$27,$H156='Auto Responses'!$J$8),0,IF(OR($F156=$G156,$H156='Auto Responses'!$J$7),1,0)))))</f>
        <v>0</v>
      </c>
      <c r="M156" s="10" t="str">
        <f>VLOOKUP($A156,'Institution Evaluation'!$A$56:$J$346,10,0)&amp;""</f>
        <v>FALSE</v>
      </c>
      <c r="N156" s="10">
        <f t="shared" si="29"/>
        <v>0</v>
      </c>
      <c r="O156" s="126">
        <f t="shared" si="30"/>
        <v>10</v>
      </c>
      <c r="P156" s="126">
        <f t="shared" si="31"/>
        <v>0</v>
      </c>
      <c r="Q156" s="126">
        <f t="shared" si="23"/>
        <v>0</v>
      </c>
      <c r="R156" s="126">
        <f t="shared" si="32"/>
        <v>0</v>
      </c>
      <c r="S156" s="126">
        <f t="shared" si="24"/>
        <v>0</v>
      </c>
      <c r="T156" s="126">
        <f t="shared" si="25"/>
        <v>0</v>
      </c>
      <c r="U156" s="126">
        <f t="shared" si="33"/>
        <v>51</v>
      </c>
      <c r="V156" s="126">
        <f t="shared" si="26"/>
        <v>0</v>
      </c>
    </row>
    <row r="157" spans="1:22" ht="57" x14ac:dyDescent="0.2">
      <c r="A157" s="10" t="str">
        <f>Questions!$A157</f>
        <v>FIDP-07</v>
      </c>
      <c r="B157" s="10" t="str">
        <f t="shared" si="27"/>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Evaluation'!$A$56:$J$346,3,0)&amp;""</f>
        <v/>
      </c>
      <c r="G157" s="10" t="str">
        <f>VLOOKUP($A157,'Institution Evaluation'!$A$56:$J$346,6,0)&amp;""</f>
        <v>Yes</v>
      </c>
      <c r="H157" s="10" t="str">
        <f>VLOOKUP($A157,'Institution Evaluation'!$A$56:$J$346,7,0)&amp;""</f>
        <v/>
      </c>
      <c r="I157" s="10" t="str">
        <f>VLOOKUP($A157,'Institution Evaluation'!$A$56:$J$346,8,0)&amp;""</f>
        <v>Standard Importance</v>
      </c>
      <c r="J157" s="10" t="str">
        <f>VLOOKUP($A157,'Institution Evaluation'!$A$56:$J$346,9,0)&amp;""</f>
        <v/>
      </c>
      <c r="K157" s="10">
        <f t="shared" si="28"/>
        <v>10</v>
      </c>
      <c r="L157" s="126">
        <f>IF($E157="Not Scored", "N/A",IF(AND($D157='Auto Responses'!$J$27,$H157=""),"N/A",IF(AND($D157='Auto Responses'!$J$27,$H157='Auto Responses'!$J$7),1,IF(AND($D157='Auto Responses'!$J$27,$H157='Auto Responses'!$J$8),0,IF(OR($F157=$G157,$H157='Auto Responses'!$J$7),1,0)))))</f>
        <v>0</v>
      </c>
      <c r="M157" s="10" t="str">
        <f>VLOOKUP($A157,'Institution Evaluation'!$A$56:$J$346,10,0)&amp;""</f>
        <v>FALSE</v>
      </c>
      <c r="N157" s="10">
        <f t="shared" si="29"/>
        <v>0</v>
      </c>
      <c r="O157" s="126">
        <f t="shared" si="30"/>
        <v>10</v>
      </c>
      <c r="P157" s="126">
        <f t="shared" si="31"/>
        <v>0</v>
      </c>
      <c r="Q157" s="126">
        <f t="shared" si="23"/>
        <v>0</v>
      </c>
      <c r="R157" s="126">
        <f t="shared" si="32"/>
        <v>0</v>
      </c>
      <c r="S157" s="126">
        <f t="shared" si="24"/>
        <v>0</v>
      </c>
      <c r="T157" s="126">
        <f t="shared" si="25"/>
        <v>0</v>
      </c>
      <c r="U157" s="126">
        <f t="shared" si="33"/>
        <v>51</v>
      </c>
      <c r="V157" s="126">
        <f t="shared" si="26"/>
        <v>0</v>
      </c>
    </row>
    <row r="158" spans="1:22" ht="57" x14ac:dyDescent="0.2">
      <c r="A158" s="10" t="str">
        <f>Questions!$A158</f>
        <v>FIDP-08</v>
      </c>
      <c r="B158" s="10" t="str">
        <f t="shared" si="27"/>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Evaluation'!$A$56:$J$346,3,0)&amp;""</f>
        <v/>
      </c>
      <c r="G158" s="10" t="str">
        <f>VLOOKUP($A158,'Institution Evaluation'!$A$56:$J$346,6,0)&amp;""</f>
        <v>Yes</v>
      </c>
      <c r="H158" s="10" t="str">
        <f>VLOOKUP($A158,'Institution Evaluation'!$A$56:$J$346,7,0)&amp;""</f>
        <v/>
      </c>
      <c r="I158" s="10" t="str">
        <f>VLOOKUP($A158,'Institution Evaluation'!$A$56:$J$346,8,0)&amp;""</f>
        <v>Standard Importance</v>
      </c>
      <c r="J158" s="10" t="str">
        <f>VLOOKUP($A158,'Institution Evaluation'!$A$56:$J$346,9,0)&amp;""</f>
        <v/>
      </c>
      <c r="K158" s="10">
        <f t="shared" si="28"/>
        <v>10</v>
      </c>
      <c r="L158" s="126">
        <f>IF($E158="Not Scored", "N/A",IF(AND($D158='Auto Responses'!$J$27,$H158=""),"N/A",IF(AND($D158='Auto Responses'!$J$27,$H158='Auto Responses'!$J$7),1,IF(AND($D158='Auto Responses'!$J$27,$H158='Auto Responses'!$J$8),0,IF(OR($F158=$G158,$H158='Auto Responses'!$J$7),1,0)))))</f>
        <v>0</v>
      </c>
      <c r="M158" s="10" t="str">
        <f>VLOOKUP($A158,'Institution Evaluation'!$A$56:$J$346,10,0)&amp;""</f>
        <v>FALSE</v>
      </c>
      <c r="N158" s="10">
        <f t="shared" si="29"/>
        <v>0</v>
      </c>
      <c r="O158" s="126">
        <f t="shared" si="30"/>
        <v>10</v>
      </c>
      <c r="P158" s="126">
        <f t="shared" si="31"/>
        <v>0</v>
      </c>
      <c r="Q158" s="126">
        <f t="shared" si="23"/>
        <v>0</v>
      </c>
      <c r="R158" s="126">
        <f t="shared" si="32"/>
        <v>0</v>
      </c>
      <c r="S158" s="126">
        <f t="shared" si="24"/>
        <v>0</v>
      </c>
      <c r="T158" s="126">
        <f t="shared" si="25"/>
        <v>0</v>
      </c>
      <c r="U158" s="126">
        <f t="shared" si="33"/>
        <v>51</v>
      </c>
      <c r="V158" s="126">
        <f t="shared" si="26"/>
        <v>0</v>
      </c>
    </row>
    <row r="159" spans="1:22" ht="57" x14ac:dyDescent="0.2">
      <c r="A159" s="10" t="str">
        <f>Questions!$A159</f>
        <v>FIDP-09</v>
      </c>
      <c r="B159" s="10" t="str">
        <f t="shared" si="27"/>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Evaluation'!$A$56:$J$346,3,0)&amp;""</f>
        <v/>
      </c>
      <c r="G159" s="10" t="str">
        <f>VLOOKUP($A159,'Institution Evaluation'!$A$56:$J$346,6,0)&amp;""</f>
        <v>Yes</v>
      </c>
      <c r="H159" s="10" t="str">
        <f>VLOOKUP($A159,'Institution Evaluation'!$A$56:$J$346,7,0)&amp;""</f>
        <v/>
      </c>
      <c r="I159" s="10" t="str">
        <f>VLOOKUP($A159,'Institution Evaluation'!$A$56:$J$346,8,0)&amp;""</f>
        <v>Standard Importance</v>
      </c>
      <c r="J159" s="10" t="str">
        <f>VLOOKUP($A159,'Institution Evaluation'!$A$56:$J$346,9,0)&amp;""</f>
        <v/>
      </c>
      <c r="K159" s="10">
        <f t="shared" si="28"/>
        <v>10</v>
      </c>
      <c r="L159" s="126">
        <f>IF($E159="Not Scored", "N/A",IF(AND($D159='Auto Responses'!$J$27,$H159=""),"N/A",IF(AND($D159='Auto Responses'!$J$27,$H159='Auto Responses'!$J$7),1,IF(AND($D159='Auto Responses'!$J$27,$H159='Auto Responses'!$J$8),0,IF(OR($F159=$G159,$H159='Auto Responses'!$J$7),1,0)))))</f>
        <v>0</v>
      </c>
      <c r="M159" s="10" t="str">
        <f>VLOOKUP($A159,'Institution Evaluation'!$A$56:$J$346,10,0)&amp;""</f>
        <v>FALSE</v>
      </c>
      <c r="N159" s="10">
        <f t="shared" si="29"/>
        <v>0</v>
      </c>
      <c r="O159" s="126">
        <f t="shared" si="30"/>
        <v>10</v>
      </c>
      <c r="P159" s="126">
        <f t="shared" si="31"/>
        <v>0</v>
      </c>
      <c r="Q159" s="126">
        <f t="shared" si="23"/>
        <v>0</v>
      </c>
      <c r="R159" s="126">
        <f t="shared" si="32"/>
        <v>0</v>
      </c>
      <c r="S159" s="126">
        <f t="shared" si="24"/>
        <v>0</v>
      </c>
      <c r="T159" s="126">
        <f t="shared" si="25"/>
        <v>0</v>
      </c>
      <c r="U159" s="126">
        <f t="shared" si="33"/>
        <v>51</v>
      </c>
      <c r="V159" s="126">
        <f t="shared" si="26"/>
        <v>0</v>
      </c>
    </row>
    <row r="160" spans="1:22" ht="57" x14ac:dyDescent="0.2">
      <c r="A160" s="10" t="str">
        <f>Questions!$A160</f>
        <v>FIDP-10</v>
      </c>
      <c r="B160" s="10" t="str">
        <f t="shared" si="27"/>
        <v>FIDP</v>
      </c>
      <c r="C160" s="10" t="str">
        <f>VLOOKUP($A160,Questions!$A$3:$L$333,2,0)&amp;""</f>
        <v>Is intrusion monitoring performed internally or by a third-party service?</v>
      </c>
      <c r="D160" s="10" t="str">
        <f>VLOOKUP($A160,Questions!$A$3:$L$333,11,0)&amp;""</f>
        <v/>
      </c>
      <c r="E160" s="10" t="str">
        <f>VLOOKUP($A160,Questions!$A$3:$L$333,12,0)&amp;""</f>
        <v>Infrastructure</v>
      </c>
      <c r="F160" s="10" t="str">
        <f>VLOOKUP($A160,'Institution Evaluation'!$A$56:$J$346,3,0)&amp;""</f>
        <v/>
      </c>
      <c r="G160" s="10" t="str">
        <f>VLOOKUP($A160,'Institution Evaluation'!$A$56:$J$346,6,0)&amp;""</f>
        <v>Yes</v>
      </c>
      <c r="H160" s="10" t="str">
        <f>VLOOKUP($A160,'Institution Evaluation'!$A$56:$J$346,7,0)&amp;""</f>
        <v/>
      </c>
      <c r="I160" s="10" t="str">
        <f>VLOOKUP($A160,'Institution Evaluation'!$A$56:$J$346,8,0)&amp;""</f>
        <v>Standard Importance</v>
      </c>
      <c r="J160" s="10" t="str">
        <f>VLOOKUP($A160,'Institution Evaluation'!$A$56:$J$346,9,0)&amp;""</f>
        <v/>
      </c>
      <c r="K160" s="10">
        <f t="shared" si="28"/>
        <v>10</v>
      </c>
      <c r="L160" s="126">
        <f>IF($E160="Not Scored", "N/A",IF(AND($D160='Auto Responses'!$J$27,$H160=""),"N/A",IF(AND($D160='Auto Responses'!$J$27,$H160='Auto Responses'!$J$7),1,IF(AND($D160='Auto Responses'!$J$27,$H160='Auto Responses'!$J$8),0,IF(OR($F160=$G160,$H160='Auto Responses'!$J$7),1,0)))))</f>
        <v>0</v>
      </c>
      <c r="M160" s="10" t="str">
        <f>VLOOKUP($A160,'Institution Evaluation'!$A$56:$J$346,10,0)&amp;""</f>
        <v>FALSE</v>
      </c>
      <c r="N160" s="10">
        <f t="shared" si="29"/>
        <v>0</v>
      </c>
      <c r="O160" s="126">
        <f t="shared" si="30"/>
        <v>10</v>
      </c>
      <c r="P160" s="126">
        <f t="shared" si="31"/>
        <v>0</v>
      </c>
      <c r="Q160" s="126">
        <f t="shared" si="23"/>
        <v>0</v>
      </c>
      <c r="R160" s="126">
        <f t="shared" si="32"/>
        <v>0</v>
      </c>
      <c r="S160" s="126">
        <f t="shared" si="24"/>
        <v>0</v>
      </c>
      <c r="T160" s="126">
        <f t="shared" si="25"/>
        <v>0</v>
      </c>
      <c r="U160" s="126">
        <f t="shared" si="33"/>
        <v>51</v>
      </c>
      <c r="V160" s="126">
        <f t="shared" si="26"/>
        <v>0</v>
      </c>
    </row>
    <row r="161" spans="1:22" ht="57" x14ac:dyDescent="0.2">
      <c r="A161" s="10" t="str">
        <f>Questions!$A161</f>
        <v>FIDP-11</v>
      </c>
      <c r="B161" s="10" t="str">
        <f t="shared" si="27"/>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Evaluation'!$A$56:$J$346,3,0)&amp;""</f>
        <v/>
      </c>
      <c r="G161" s="10" t="str">
        <f>VLOOKUP($A161,'Institution Evaluation'!$A$56:$J$346,6,0)&amp;""</f>
        <v>Yes</v>
      </c>
      <c r="H161" s="10" t="str">
        <f>VLOOKUP($A161,'Institution Evaluation'!$A$56:$J$346,7,0)&amp;""</f>
        <v/>
      </c>
      <c r="I161" s="10" t="str">
        <f>VLOOKUP($A161,'Institution Evaluation'!$A$56:$J$346,8,0)&amp;""</f>
        <v>Minor Importance</v>
      </c>
      <c r="J161" s="10" t="str">
        <f>VLOOKUP($A161,'Institution Evaluation'!$A$56:$J$346,9,0)&amp;""</f>
        <v/>
      </c>
      <c r="K161" s="10">
        <f t="shared" si="28"/>
        <v>5</v>
      </c>
      <c r="L161" s="126">
        <f>IF($E161="Not Scored", "N/A",IF(AND($D161='Auto Responses'!$J$27,$H161=""),"N/A",IF(AND($D161='Auto Responses'!$J$27,$H161='Auto Responses'!$J$7),1,IF(AND($D161='Auto Responses'!$J$27,$H161='Auto Responses'!$J$8),0,IF(OR($F161=$G161,$H161='Auto Responses'!$J$7),1,0)))))</f>
        <v>0</v>
      </c>
      <c r="M161" s="10" t="str">
        <f>VLOOKUP($A161,'Institution Evaluation'!$A$56:$J$346,10,0)&amp;""</f>
        <v>FALSE</v>
      </c>
      <c r="N161" s="10">
        <f t="shared" si="29"/>
        <v>0</v>
      </c>
      <c r="O161" s="126">
        <f t="shared" si="30"/>
        <v>5</v>
      </c>
      <c r="P161" s="126">
        <f t="shared" si="31"/>
        <v>0</v>
      </c>
      <c r="Q161" s="126">
        <f t="shared" si="23"/>
        <v>0</v>
      </c>
      <c r="R161" s="126">
        <f t="shared" si="32"/>
        <v>0</v>
      </c>
      <c r="S161" s="126">
        <f t="shared" si="24"/>
        <v>0</v>
      </c>
      <c r="T161" s="126">
        <f t="shared" si="25"/>
        <v>0</v>
      </c>
      <c r="U161" s="126">
        <f t="shared" si="33"/>
        <v>51</v>
      </c>
      <c r="V161" s="126">
        <f t="shared" si="26"/>
        <v>0</v>
      </c>
    </row>
    <row r="162" spans="1:22" ht="57" x14ac:dyDescent="0.2">
      <c r="A162" s="10" t="str">
        <f>Questions!$A162</f>
        <v>PPPR-01</v>
      </c>
      <c r="B162" s="10" t="str">
        <f t="shared" si="27"/>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Evaluation'!$A$56:$J$346,3,0)&amp;""</f>
        <v/>
      </c>
      <c r="G162" s="10" t="str">
        <f>VLOOKUP($A162,'Institution Evaluation'!$A$56:$J$346,6,0)&amp;""</f>
        <v>Yes</v>
      </c>
      <c r="H162" s="10" t="str">
        <f>VLOOKUP($A162,'Institution Evaluation'!$A$56:$J$346,7,0)&amp;""</f>
        <v/>
      </c>
      <c r="I162" s="10" t="str">
        <f>VLOOKUP($A162,'Institution Evaluation'!$A$56:$J$346,8,0)&amp;""</f>
        <v>Critical Importance</v>
      </c>
      <c r="J162" s="10" t="str">
        <f>VLOOKUP($A162,'Institution Evaluation'!$A$56:$J$346,9,0)&amp;""</f>
        <v/>
      </c>
      <c r="K162" s="10">
        <f t="shared" si="28"/>
        <v>20</v>
      </c>
      <c r="L162" s="126">
        <f>IF($E162="Not Scored", "N/A",IF(AND($D162='Auto Responses'!$J$27,$H162=""),"N/A",IF(AND($D162='Auto Responses'!$J$27,$H162='Auto Responses'!$J$7),1,IF(AND($D162='Auto Responses'!$J$27,$H162='Auto Responses'!$J$8),0,IF(OR($F162=$G162,$H162='Auto Responses'!$J$7),1,0)))))</f>
        <v>0</v>
      </c>
      <c r="M162" s="10" t="str">
        <f>VLOOKUP($A162,'Institution Evaluation'!$A$56:$J$346,10,0)&amp;""</f>
        <v>FALSE</v>
      </c>
      <c r="N162" s="10">
        <f t="shared" si="29"/>
        <v>1</v>
      </c>
      <c r="O162" s="126">
        <f t="shared" si="30"/>
        <v>20</v>
      </c>
      <c r="P162" s="126">
        <f t="shared" si="31"/>
        <v>0</v>
      </c>
      <c r="Q162" s="126">
        <f t="shared" si="23"/>
        <v>0</v>
      </c>
      <c r="R162" s="126">
        <f t="shared" si="32"/>
        <v>0</v>
      </c>
      <c r="S162" s="126">
        <f t="shared" si="24"/>
        <v>0</v>
      </c>
      <c r="T162" s="126">
        <f t="shared" si="25"/>
        <v>1</v>
      </c>
      <c r="U162" s="126">
        <f t="shared" si="33"/>
        <v>52</v>
      </c>
      <c r="V162" s="126">
        <f t="shared" si="26"/>
        <v>52</v>
      </c>
    </row>
    <row r="163" spans="1:22" ht="57" x14ac:dyDescent="0.2">
      <c r="A163" s="10" t="str">
        <f>Questions!$A163</f>
        <v>PPPR-02</v>
      </c>
      <c r="B163" s="10" t="str">
        <f t="shared" si="27"/>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Evaluation'!$A$56:$J$346,3,0)&amp;""</f>
        <v/>
      </c>
      <c r="G163" s="10" t="str">
        <f>VLOOKUP($A163,'Institution Evaluation'!$A$56:$J$346,6,0)&amp;""</f>
        <v>Yes</v>
      </c>
      <c r="H163" s="10" t="str">
        <f>VLOOKUP($A163,'Institution Evaluation'!$A$56:$J$346,7,0)&amp;""</f>
        <v/>
      </c>
      <c r="I163" s="10" t="str">
        <f>VLOOKUP($A163,'Institution Evaluation'!$A$56:$J$346,8,0)&amp;""</f>
        <v>Critical Importance</v>
      </c>
      <c r="J163" s="10" t="str">
        <f>VLOOKUP($A163,'Institution Evaluation'!$A$56:$J$346,9,0)&amp;""</f>
        <v/>
      </c>
      <c r="K163" s="10">
        <f t="shared" si="28"/>
        <v>20</v>
      </c>
      <c r="L163" s="126">
        <f>IF($E163="Not Scored", "N/A",IF(AND($D163='Auto Responses'!$J$27,$H163=""),"N/A",IF(AND($D163='Auto Responses'!$J$27,$H163='Auto Responses'!$J$7),1,IF(AND($D163='Auto Responses'!$J$27,$H163='Auto Responses'!$J$8),0,IF(OR($F163=$G163,$H163='Auto Responses'!$J$7),1,0)))))</f>
        <v>0</v>
      </c>
      <c r="M163" s="10" t="str">
        <f>VLOOKUP($A163,'Institution Evaluation'!$A$56:$J$346,10,0)&amp;""</f>
        <v>FALSE</v>
      </c>
      <c r="N163" s="10">
        <f t="shared" si="29"/>
        <v>1</v>
      </c>
      <c r="O163" s="126">
        <f t="shared" si="30"/>
        <v>20</v>
      </c>
      <c r="P163" s="126">
        <f t="shared" si="31"/>
        <v>0</v>
      </c>
      <c r="Q163" s="126">
        <f t="shared" si="23"/>
        <v>0</v>
      </c>
      <c r="R163" s="126">
        <f t="shared" si="32"/>
        <v>0</v>
      </c>
      <c r="S163" s="126">
        <f t="shared" si="24"/>
        <v>0</v>
      </c>
      <c r="T163" s="126">
        <f t="shared" si="25"/>
        <v>1</v>
      </c>
      <c r="U163" s="126">
        <f t="shared" si="33"/>
        <v>53</v>
      </c>
      <c r="V163" s="126">
        <f t="shared" si="26"/>
        <v>53</v>
      </c>
    </row>
    <row r="164" spans="1:22" ht="57" x14ac:dyDescent="0.2">
      <c r="A164" s="10" t="str">
        <f>Questions!$A164</f>
        <v>PPPR-03</v>
      </c>
      <c r="B164" s="10" t="str">
        <f t="shared" si="27"/>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Evaluation'!$A$56:$J$346,3,0)&amp;""</f>
        <v/>
      </c>
      <c r="G164" s="10" t="str">
        <f>VLOOKUP($A164,'Institution Evaluation'!$A$56:$J$346,6,0)&amp;""</f>
        <v>Yes</v>
      </c>
      <c r="H164" s="10" t="str">
        <f>VLOOKUP($A164,'Institution Evaluation'!$A$56:$J$346,7,0)&amp;""</f>
        <v/>
      </c>
      <c r="I164" s="10" t="str">
        <f>VLOOKUP($A164,'Institution Evaluation'!$A$56:$J$346,8,0)&amp;""</f>
        <v>Critical Importance</v>
      </c>
      <c r="J164" s="10" t="str">
        <f>VLOOKUP($A164,'Institution Evaluation'!$A$56:$J$346,9,0)&amp;""</f>
        <v/>
      </c>
      <c r="K164" s="10">
        <f t="shared" si="28"/>
        <v>20</v>
      </c>
      <c r="L164" s="126">
        <f>IF($E164="Not Scored", "N/A",IF(AND($D164='Auto Responses'!$J$27,$H164=""),"N/A",IF(AND($D164='Auto Responses'!$J$27,$H164='Auto Responses'!$J$7),1,IF(AND($D164='Auto Responses'!$J$27,$H164='Auto Responses'!$J$8),0,IF(OR($F164=$G164,$H164='Auto Responses'!$J$7),1,0)))))</f>
        <v>0</v>
      </c>
      <c r="M164" s="10" t="str">
        <f>VLOOKUP($A164,'Institution Evaluation'!$A$56:$J$346,10,0)&amp;""</f>
        <v>FALSE</v>
      </c>
      <c r="N164" s="10">
        <f t="shared" si="29"/>
        <v>1</v>
      </c>
      <c r="O164" s="126">
        <f t="shared" si="30"/>
        <v>20</v>
      </c>
      <c r="P164" s="126">
        <f t="shared" si="31"/>
        <v>0</v>
      </c>
      <c r="Q164" s="126">
        <f t="shared" si="23"/>
        <v>0</v>
      </c>
      <c r="R164" s="126">
        <f t="shared" si="32"/>
        <v>0</v>
      </c>
      <c r="S164" s="126">
        <f t="shared" si="24"/>
        <v>0</v>
      </c>
      <c r="T164" s="126">
        <f t="shared" si="25"/>
        <v>1</v>
      </c>
      <c r="U164" s="126">
        <f t="shared" si="33"/>
        <v>54</v>
      </c>
      <c r="V164" s="126">
        <f t="shared" si="26"/>
        <v>54</v>
      </c>
    </row>
    <row r="165" spans="1:22" ht="57" x14ac:dyDescent="0.2">
      <c r="A165" s="10" t="str">
        <f>Questions!$A165</f>
        <v>PPPR-04</v>
      </c>
      <c r="B165" s="10" t="str">
        <f t="shared" si="27"/>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Evaluation'!$A$56:$J$346,3,0)&amp;""</f>
        <v/>
      </c>
      <c r="G165" s="10" t="str">
        <f>VLOOKUP($A165,'Institution Evaluation'!$A$56:$J$346,6,0)&amp;""</f>
        <v>Yes</v>
      </c>
      <c r="H165" s="10" t="str">
        <f>VLOOKUP($A165,'Institution Evaluation'!$A$56:$J$346,7,0)&amp;""</f>
        <v/>
      </c>
      <c r="I165" s="10" t="str">
        <f>VLOOKUP($A165,'Institution Evaluation'!$A$56:$J$346,8,0)&amp;""</f>
        <v>Standard Importance</v>
      </c>
      <c r="J165" s="10" t="str">
        <f>VLOOKUP($A165,'Institution Evaluation'!$A$56:$J$346,9,0)&amp;""</f>
        <v/>
      </c>
      <c r="K165" s="10">
        <f t="shared" si="28"/>
        <v>10</v>
      </c>
      <c r="L165" s="126">
        <f>IF($E165="Not Scored", "N/A",IF(AND($D165='Auto Responses'!$J$27,$H165=""),"N/A",IF(AND($D165='Auto Responses'!$J$27,$H165='Auto Responses'!$J$7),1,IF(AND($D165='Auto Responses'!$J$27,$H165='Auto Responses'!$J$8),0,IF(OR($F165=$G165,$H165='Auto Responses'!$J$7),1,0)))))</f>
        <v>0</v>
      </c>
      <c r="M165" s="10" t="str">
        <f>VLOOKUP($A165,'Institution Evaluation'!$A$56:$J$346,10,0)&amp;""</f>
        <v>FALSE</v>
      </c>
      <c r="N165" s="10">
        <f t="shared" si="29"/>
        <v>0</v>
      </c>
      <c r="O165" s="126">
        <f t="shared" si="30"/>
        <v>10</v>
      </c>
      <c r="P165" s="126">
        <f t="shared" si="31"/>
        <v>0</v>
      </c>
      <c r="Q165" s="126">
        <f t="shared" si="23"/>
        <v>0</v>
      </c>
      <c r="R165" s="126">
        <f t="shared" si="32"/>
        <v>0</v>
      </c>
      <c r="S165" s="126">
        <f t="shared" si="24"/>
        <v>0</v>
      </c>
      <c r="T165" s="126">
        <f t="shared" si="25"/>
        <v>0</v>
      </c>
      <c r="U165" s="126">
        <f t="shared" si="33"/>
        <v>54</v>
      </c>
      <c r="V165" s="126">
        <f t="shared" si="26"/>
        <v>0</v>
      </c>
    </row>
    <row r="166" spans="1:22" ht="57" x14ac:dyDescent="0.2">
      <c r="A166" s="10" t="str">
        <f>Questions!$A166</f>
        <v>PPPR-05</v>
      </c>
      <c r="B166" s="10" t="str">
        <f t="shared" si="27"/>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Evaluation'!$A$56:$J$346,3,0)&amp;""</f>
        <v/>
      </c>
      <c r="G166" s="10" t="str">
        <f>VLOOKUP($A166,'Institution Evaluation'!$A$56:$J$346,6,0)&amp;""</f>
        <v>Yes</v>
      </c>
      <c r="H166" s="10" t="str">
        <f>VLOOKUP($A166,'Institution Evaluation'!$A$56:$J$346,7,0)&amp;""</f>
        <v/>
      </c>
      <c r="I166" s="10" t="str">
        <f>VLOOKUP($A166,'Institution Evaluation'!$A$56:$J$346,8,0)&amp;""</f>
        <v>Standard Importance</v>
      </c>
      <c r="J166" s="10" t="str">
        <f>VLOOKUP($A166,'Institution Evaluation'!$A$56:$J$346,9,0)&amp;""</f>
        <v/>
      </c>
      <c r="K166" s="10">
        <f t="shared" si="28"/>
        <v>10</v>
      </c>
      <c r="L166" s="126">
        <f>IF($E166="Not Scored", "N/A",IF(AND($D166='Auto Responses'!$J$27,$H166=""),"N/A",IF(AND($D166='Auto Responses'!$J$27,$H166='Auto Responses'!$J$7),1,IF(AND($D166='Auto Responses'!$J$27,$H166='Auto Responses'!$J$8),0,IF(OR($F166=$G166,$H166='Auto Responses'!$J$7),1,0)))))</f>
        <v>0</v>
      </c>
      <c r="M166" s="10" t="str">
        <f>VLOOKUP($A166,'Institution Evaluation'!$A$56:$J$346,10,0)&amp;""</f>
        <v>FALSE</v>
      </c>
      <c r="N166" s="10">
        <f t="shared" si="29"/>
        <v>0</v>
      </c>
      <c r="O166" s="126">
        <f t="shared" si="30"/>
        <v>10</v>
      </c>
      <c r="P166" s="126">
        <f t="shared" si="31"/>
        <v>0</v>
      </c>
      <c r="Q166" s="126">
        <f t="shared" si="23"/>
        <v>0</v>
      </c>
      <c r="R166" s="126">
        <f t="shared" si="32"/>
        <v>0</v>
      </c>
      <c r="S166" s="126">
        <f t="shared" si="24"/>
        <v>0</v>
      </c>
      <c r="T166" s="126">
        <f t="shared" si="25"/>
        <v>0</v>
      </c>
      <c r="U166" s="126">
        <f t="shared" si="33"/>
        <v>54</v>
      </c>
      <c r="V166" s="126">
        <f t="shared" si="26"/>
        <v>0</v>
      </c>
    </row>
    <row r="167" spans="1:22" ht="57" x14ac:dyDescent="0.2">
      <c r="A167" s="10" t="str">
        <f>Questions!$A167</f>
        <v>PPPR-06</v>
      </c>
      <c r="B167" s="10" t="str">
        <f t="shared" si="27"/>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Evaluation'!$A$56:$J$346,3,0)&amp;""</f>
        <v/>
      </c>
      <c r="G167" s="10" t="str">
        <f>VLOOKUP($A167,'Institution Evaluation'!$A$56:$J$346,6,0)&amp;""</f>
        <v>Yes</v>
      </c>
      <c r="H167" s="10" t="str">
        <f>VLOOKUP($A167,'Institution Evaluation'!$A$56:$J$346,7,0)&amp;""</f>
        <v/>
      </c>
      <c r="I167" s="10" t="str">
        <f>VLOOKUP($A167,'Institution Evaluation'!$A$56:$J$346,8,0)&amp;""</f>
        <v>Standard Importance</v>
      </c>
      <c r="J167" s="10" t="str">
        <f>VLOOKUP($A167,'Institution Evaluation'!$A$56:$J$346,9,0)&amp;""</f>
        <v/>
      </c>
      <c r="K167" s="10">
        <f t="shared" si="28"/>
        <v>10</v>
      </c>
      <c r="L167" s="126">
        <f>IF($E167="Not Scored", "N/A",IF(AND($D167='Auto Responses'!$J$27,$H167=""),"N/A",IF(AND($D167='Auto Responses'!$J$27,$H167='Auto Responses'!$J$7),1,IF(AND($D167='Auto Responses'!$J$27,$H167='Auto Responses'!$J$8),0,IF(OR($F167=$G167,$H167='Auto Responses'!$J$7),1,0)))))</f>
        <v>0</v>
      </c>
      <c r="M167" s="10" t="str">
        <f>VLOOKUP($A167,'Institution Evaluation'!$A$56:$J$346,10,0)&amp;""</f>
        <v>FALSE</v>
      </c>
      <c r="N167" s="10">
        <f t="shared" si="29"/>
        <v>0</v>
      </c>
      <c r="O167" s="126">
        <f t="shared" si="30"/>
        <v>10</v>
      </c>
      <c r="P167" s="126">
        <f t="shared" si="31"/>
        <v>0</v>
      </c>
      <c r="Q167" s="126">
        <f t="shared" si="23"/>
        <v>0</v>
      </c>
      <c r="R167" s="126">
        <f t="shared" si="32"/>
        <v>0</v>
      </c>
      <c r="S167" s="126">
        <f t="shared" si="24"/>
        <v>0</v>
      </c>
      <c r="T167" s="126">
        <f t="shared" si="25"/>
        <v>0</v>
      </c>
      <c r="U167" s="126">
        <f t="shared" si="33"/>
        <v>54</v>
      </c>
      <c r="V167" s="126">
        <f t="shared" si="26"/>
        <v>0</v>
      </c>
    </row>
    <row r="168" spans="1:22" ht="57" x14ac:dyDescent="0.2">
      <c r="A168" s="10" t="str">
        <f>Questions!$A168</f>
        <v>PPPR-07</v>
      </c>
      <c r="B168" s="10" t="str">
        <f t="shared" si="27"/>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Evaluation'!$A$56:$J$346,3,0)&amp;""</f>
        <v/>
      </c>
      <c r="G168" s="10" t="str">
        <f>VLOOKUP($A168,'Institution Evaluation'!$A$56:$J$346,6,0)&amp;""</f>
        <v>Yes</v>
      </c>
      <c r="H168" s="10" t="str">
        <f>VLOOKUP($A168,'Institution Evaluation'!$A$56:$J$346,7,0)&amp;""</f>
        <v/>
      </c>
      <c r="I168" s="10" t="str">
        <f>VLOOKUP($A168,'Institution Evaluation'!$A$56:$J$346,8,0)&amp;""</f>
        <v>Standard Importance</v>
      </c>
      <c r="J168" s="10" t="str">
        <f>VLOOKUP($A168,'Institution Evaluation'!$A$56:$J$346,9,0)&amp;""</f>
        <v/>
      </c>
      <c r="K168" s="10">
        <f t="shared" si="28"/>
        <v>10</v>
      </c>
      <c r="L168" s="126">
        <f>IF($E168="Not Scored", "N/A",IF(AND($D168='Auto Responses'!$J$27,$H168=""),"N/A",IF(AND($D168='Auto Responses'!$J$27,$H168='Auto Responses'!$J$7),1,IF(AND($D168='Auto Responses'!$J$27,$H168='Auto Responses'!$J$8),0,IF(OR($F168=$G168,$H168='Auto Responses'!$J$7),1,0)))))</f>
        <v>0</v>
      </c>
      <c r="M168" s="10" t="str">
        <f>VLOOKUP($A168,'Institution Evaluation'!$A$56:$J$346,10,0)&amp;""</f>
        <v>FALSE</v>
      </c>
      <c r="N168" s="10">
        <f t="shared" si="29"/>
        <v>0</v>
      </c>
      <c r="O168" s="126">
        <f t="shared" si="30"/>
        <v>10</v>
      </c>
      <c r="P168" s="126">
        <f t="shared" si="31"/>
        <v>0</v>
      </c>
      <c r="Q168" s="126">
        <f t="shared" si="23"/>
        <v>0</v>
      </c>
      <c r="R168" s="126">
        <f t="shared" si="32"/>
        <v>0</v>
      </c>
      <c r="S168" s="126">
        <f t="shared" si="24"/>
        <v>0</v>
      </c>
      <c r="T168" s="126">
        <f t="shared" si="25"/>
        <v>0</v>
      </c>
      <c r="U168" s="126">
        <f t="shared" si="33"/>
        <v>54</v>
      </c>
      <c r="V168" s="126">
        <f t="shared" si="26"/>
        <v>0</v>
      </c>
    </row>
    <row r="169" spans="1:22" ht="57" x14ac:dyDescent="0.2">
      <c r="A169" s="10" t="str">
        <f>Questions!$A169</f>
        <v>PPPR-08</v>
      </c>
      <c r="B169" s="10" t="str">
        <f t="shared" si="27"/>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Evaluation'!$A$56:$J$346,3,0)&amp;""</f>
        <v/>
      </c>
      <c r="G169" s="10" t="str">
        <f>VLOOKUP($A169,'Institution Evaluation'!$A$56:$J$346,6,0)&amp;""</f>
        <v>Yes</v>
      </c>
      <c r="H169" s="10" t="str">
        <f>VLOOKUP($A169,'Institution Evaluation'!$A$56:$J$346,7,0)&amp;""</f>
        <v/>
      </c>
      <c r="I169" s="10" t="str">
        <f>VLOOKUP($A169,'Institution Evaluation'!$A$56:$J$346,8,0)&amp;""</f>
        <v>Standard Importance</v>
      </c>
      <c r="J169" s="10" t="str">
        <f>VLOOKUP($A169,'Institution Evaluation'!$A$56:$J$346,9,0)&amp;""</f>
        <v/>
      </c>
      <c r="K169" s="10">
        <f t="shared" si="28"/>
        <v>10</v>
      </c>
      <c r="L169" s="126">
        <f>IF($E169="Not Scored", "N/A",IF(AND($D169='Auto Responses'!$J$27,$H169=""),"N/A",IF(AND($D169='Auto Responses'!$J$27,$H169='Auto Responses'!$J$7),1,IF(AND($D169='Auto Responses'!$J$27,$H169='Auto Responses'!$J$8),0,IF(OR($F169=$G169,$H169='Auto Responses'!$J$7),1,0)))))</f>
        <v>0</v>
      </c>
      <c r="M169" s="10" t="str">
        <f>VLOOKUP($A169,'Institution Evaluation'!$A$56:$J$346,10,0)&amp;""</f>
        <v>FALSE</v>
      </c>
      <c r="N169" s="10">
        <f t="shared" si="29"/>
        <v>0</v>
      </c>
      <c r="O169" s="126">
        <f t="shared" si="30"/>
        <v>10</v>
      </c>
      <c r="P169" s="126">
        <f t="shared" si="31"/>
        <v>0</v>
      </c>
      <c r="Q169" s="126">
        <f t="shared" si="23"/>
        <v>0</v>
      </c>
      <c r="R169" s="126">
        <f t="shared" si="32"/>
        <v>0</v>
      </c>
      <c r="S169" s="126">
        <f t="shared" si="24"/>
        <v>0</v>
      </c>
      <c r="T169" s="126">
        <f t="shared" si="25"/>
        <v>0</v>
      </c>
      <c r="U169" s="126">
        <f t="shared" si="33"/>
        <v>54</v>
      </c>
      <c r="V169" s="126">
        <f t="shared" si="26"/>
        <v>0</v>
      </c>
    </row>
    <row r="170" spans="1:22" ht="57" x14ac:dyDescent="0.2">
      <c r="A170" s="10" t="str">
        <f>Questions!$A170</f>
        <v>PPPR-09</v>
      </c>
      <c r="B170" s="10" t="str">
        <f t="shared" si="27"/>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Evaluation'!$A$56:$J$346,3,0)&amp;""</f>
        <v/>
      </c>
      <c r="G170" s="10" t="str">
        <f>VLOOKUP($A170,'Institution Evaluation'!$A$56:$J$346,6,0)&amp;""</f>
        <v>Yes</v>
      </c>
      <c r="H170" s="10" t="str">
        <f>VLOOKUP($A170,'Institution Evaluation'!$A$56:$J$346,7,0)&amp;""</f>
        <v/>
      </c>
      <c r="I170" s="10" t="str">
        <f>VLOOKUP($A170,'Institution Evaluation'!$A$56:$J$346,8,0)&amp;""</f>
        <v>Minor Importance</v>
      </c>
      <c r="J170" s="10" t="str">
        <f>VLOOKUP($A170,'Institution Evaluation'!$A$56:$J$346,9,0)&amp;""</f>
        <v/>
      </c>
      <c r="K170" s="10">
        <f t="shared" si="28"/>
        <v>5</v>
      </c>
      <c r="L170" s="126">
        <f>IF($E170="Not Scored", "N/A",IF(AND($D170='Auto Responses'!$J$27,$H170=""),"N/A",IF(AND($D170='Auto Responses'!$J$27,$H170='Auto Responses'!$J$7),1,IF(AND($D170='Auto Responses'!$J$27,$H170='Auto Responses'!$J$8),0,IF(OR($F170=$G170,$H170='Auto Responses'!$J$7),1,0)))))</f>
        <v>0</v>
      </c>
      <c r="M170" s="10" t="str">
        <f>VLOOKUP($A170,'Institution Evaluation'!$A$56:$J$346,10,0)&amp;""</f>
        <v>FALSE</v>
      </c>
      <c r="N170" s="10">
        <f t="shared" si="29"/>
        <v>0</v>
      </c>
      <c r="O170" s="126">
        <f t="shared" si="30"/>
        <v>5</v>
      </c>
      <c r="P170" s="126">
        <f t="shared" si="31"/>
        <v>0</v>
      </c>
      <c r="Q170" s="126">
        <f t="shared" si="23"/>
        <v>0</v>
      </c>
      <c r="R170" s="126">
        <f t="shared" si="32"/>
        <v>0</v>
      </c>
      <c r="S170" s="126">
        <f t="shared" si="24"/>
        <v>0</v>
      </c>
      <c r="T170" s="126">
        <f t="shared" si="25"/>
        <v>0</v>
      </c>
      <c r="U170" s="126">
        <f t="shared" si="33"/>
        <v>54</v>
      </c>
      <c r="V170" s="126">
        <f t="shared" si="26"/>
        <v>0</v>
      </c>
    </row>
    <row r="171" spans="1:22" ht="57" x14ac:dyDescent="0.2">
      <c r="A171" s="10" t="str">
        <f>Questions!$A171</f>
        <v>PPPR-10</v>
      </c>
      <c r="B171" s="10" t="str">
        <f t="shared" si="27"/>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Evaluation'!$A$56:$J$346,3,0)&amp;""</f>
        <v/>
      </c>
      <c r="G171" s="10" t="str">
        <f>VLOOKUP($A171,'Institution Evaluation'!$A$56:$J$346,6,0)&amp;""</f>
        <v>Yes</v>
      </c>
      <c r="H171" s="10" t="str">
        <f>VLOOKUP($A171,'Institution Evaluation'!$A$56:$J$346,7,0)&amp;""</f>
        <v/>
      </c>
      <c r="I171" s="10" t="str">
        <f>VLOOKUP($A171,'Institution Evaluation'!$A$56:$J$346,8,0)&amp;""</f>
        <v>Minor Importance</v>
      </c>
      <c r="J171" s="10" t="str">
        <f>VLOOKUP($A171,'Institution Evaluation'!$A$56:$J$346,9,0)&amp;""</f>
        <v/>
      </c>
      <c r="K171" s="10">
        <f t="shared" si="28"/>
        <v>5</v>
      </c>
      <c r="L171" s="126">
        <f>IF($E171="Not Scored", "N/A",IF(AND($D171='Auto Responses'!$J$27,$H171=""),"N/A",IF(AND($D171='Auto Responses'!$J$27,$H171='Auto Responses'!$J$7),1,IF(AND($D171='Auto Responses'!$J$27,$H171='Auto Responses'!$J$8),0,IF(OR($F171=$G171,$H171='Auto Responses'!$J$7),1,0)))))</f>
        <v>0</v>
      </c>
      <c r="M171" s="10" t="str">
        <f>VLOOKUP($A171,'Institution Evaluation'!$A$56:$J$346,10,0)&amp;""</f>
        <v>FALSE</v>
      </c>
      <c r="N171" s="10">
        <f t="shared" si="29"/>
        <v>0</v>
      </c>
      <c r="O171" s="126">
        <f t="shared" si="30"/>
        <v>5</v>
      </c>
      <c r="P171" s="126">
        <f t="shared" si="31"/>
        <v>0</v>
      </c>
      <c r="Q171" s="126">
        <f t="shared" si="23"/>
        <v>0</v>
      </c>
      <c r="R171" s="126">
        <f t="shared" si="32"/>
        <v>0</v>
      </c>
      <c r="S171" s="126">
        <f t="shared" si="24"/>
        <v>0</v>
      </c>
      <c r="T171" s="126">
        <f t="shared" si="25"/>
        <v>0</v>
      </c>
      <c r="U171" s="126">
        <f t="shared" si="33"/>
        <v>54</v>
      </c>
      <c r="V171" s="126">
        <f t="shared" si="26"/>
        <v>0</v>
      </c>
    </row>
    <row r="172" spans="1:22" ht="57" x14ac:dyDescent="0.2">
      <c r="A172" s="10" t="str">
        <f>Questions!$A172</f>
        <v>PPPR-11</v>
      </c>
      <c r="B172" s="10" t="str">
        <f t="shared" si="27"/>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Evaluation'!$A$56:$J$346,3,0)&amp;""</f>
        <v/>
      </c>
      <c r="G172" s="10" t="str">
        <f>VLOOKUP($A172,'Institution Evaluation'!$A$56:$J$346,6,0)&amp;""</f>
        <v>Yes</v>
      </c>
      <c r="H172" s="10" t="str">
        <f>VLOOKUP($A172,'Institution Evaluation'!$A$56:$J$346,7,0)&amp;""</f>
        <v/>
      </c>
      <c r="I172" s="10" t="str">
        <f>VLOOKUP($A172,'Institution Evaluation'!$A$56:$J$346,8,0)&amp;""</f>
        <v>Minor Importance</v>
      </c>
      <c r="J172" s="10" t="str">
        <f>VLOOKUP($A172,'Institution Evaluation'!$A$56:$J$346,9,0)&amp;""</f>
        <v/>
      </c>
      <c r="K172" s="10">
        <f t="shared" si="28"/>
        <v>5</v>
      </c>
      <c r="L172" s="126">
        <f>IF($E172="Not Scored", "N/A",IF(AND($D172='Auto Responses'!$J$27,$H172=""),"N/A",IF(AND($D172='Auto Responses'!$J$27,$H172='Auto Responses'!$J$7),1,IF(AND($D172='Auto Responses'!$J$27,$H172='Auto Responses'!$J$8),0,IF(OR($F172=$G172,$H172='Auto Responses'!$J$7),1,0)))))</f>
        <v>0</v>
      </c>
      <c r="M172" s="10" t="str">
        <f>VLOOKUP($A172,'Institution Evaluation'!$A$56:$J$346,10,0)&amp;""</f>
        <v>FALSE</v>
      </c>
      <c r="N172" s="10">
        <f t="shared" si="29"/>
        <v>0</v>
      </c>
      <c r="O172" s="126">
        <f t="shared" si="30"/>
        <v>5</v>
      </c>
      <c r="P172" s="126">
        <f t="shared" si="31"/>
        <v>0</v>
      </c>
      <c r="Q172" s="126">
        <f t="shared" si="23"/>
        <v>0</v>
      </c>
      <c r="R172" s="126">
        <f t="shared" si="32"/>
        <v>0</v>
      </c>
      <c r="S172" s="126">
        <f t="shared" si="24"/>
        <v>0</v>
      </c>
      <c r="T172" s="126">
        <f t="shared" si="25"/>
        <v>0</v>
      </c>
      <c r="U172" s="126">
        <f t="shared" si="33"/>
        <v>54</v>
      </c>
      <c r="V172" s="126">
        <f t="shared" si="26"/>
        <v>0</v>
      </c>
    </row>
    <row r="173" spans="1:22" ht="57" x14ac:dyDescent="0.2">
      <c r="A173" s="10" t="str">
        <f>Questions!$A173</f>
        <v>PPPR-12</v>
      </c>
      <c r="B173" s="10" t="str">
        <f t="shared" si="27"/>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Evaluation'!$A$56:$J$346,3,0)&amp;""</f>
        <v/>
      </c>
      <c r="G173" s="10" t="str">
        <f>VLOOKUP($A173,'Institution Evaluation'!$A$56:$J$346,6,0)&amp;""</f>
        <v>Yes</v>
      </c>
      <c r="H173" s="10" t="str">
        <f>VLOOKUP($A173,'Institution Evaluation'!$A$56:$J$346,7,0)&amp;""</f>
        <v/>
      </c>
      <c r="I173" s="10" t="str">
        <f>VLOOKUP($A173,'Institution Evaluation'!$A$56:$J$346,8,0)&amp;""</f>
        <v>Minor Importance</v>
      </c>
      <c r="J173" s="10" t="str">
        <f>VLOOKUP($A173,'Institution Evaluation'!$A$56:$J$346,9,0)&amp;""</f>
        <v/>
      </c>
      <c r="K173" s="10">
        <f t="shared" si="28"/>
        <v>5</v>
      </c>
      <c r="L173" s="126">
        <f>IF($E173="Not Scored", "N/A",IF(AND($D173='Auto Responses'!$J$27,$H173=""),"N/A",IF(AND($D173='Auto Responses'!$J$27,$H173='Auto Responses'!$J$7),1,IF(AND($D173='Auto Responses'!$J$27,$H173='Auto Responses'!$J$8),0,IF(OR($F173=$G173,$H173='Auto Responses'!$J$7),1,0)))))</f>
        <v>0</v>
      </c>
      <c r="M173" s="10" t="str">
        <f>VLOOKUP($A173,'Institution Evaluation'!$A$56:$J$346,10,0)&amp;""</f>
        <v>FALSE</v>
      </c>
      <c r="N173" s="10">
        <f t="shared" si="29"/>
        <v>0</v>
      </c>
      <c r="O173" s="126">
        <f t="shared" si="30"/>
        <v>5</v>
      </c>
      <c r="P173" s="126">
        <f t="shared" si="31"/>
        <v>0</v>
      </c>
      <c r="Q173" s="126">
        <f t="shared" si="23"/>
        <v>0</v>
      </c>
      <c r="R173" s="126">
        <f t="shared" si="32"/>
        <v>0</v>
      </c>
      <c r="S173" s="126">
        <f t="shared" si="24"/>
        <v>0</v>
      </c>
      <c r="T173" s="126">
        <f t="shared" si="25"/>
        <v>0</v>
      </c>
      <c r="U173" s="126">
        <f t="shared" si="33"/>
        <v>54</v>
      </c>
      <c r="V173" s="126">
        <f t="shared" si="26"/>
        <v>0</v>
      </c>
    </row>
    <row r="174" spans="1:22" ht="57" x14ac:dyDescent="0.2">
      <c r="A174" s="10" t="str">
        <f>Questions!$A174</f>
        <v>PPPR-13</v>
      </c>
      <c r="B174" s="10" t="str">
        <f t="shared" si="27"/>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Evaluation'!$A$56:$J$346,3,0)&amp;""</f>
        <v/>
      </c>
      <c r="G174" s="10" t="str">
        <f>VLOOKUP($A174,'Institution Evaluation'!$A$56:$J$346,6,0)&amp;""</f>
        <v>Yes</v>
      </c>
      <c r="H174" s="10" t="str">
        <f>VLOOKUP($A174,'Institution Evaluation'!$A$56:$J$346,7,0)&amp;""</f>
        <v/>
      </c>
      <c r="I174" s="10" t="str">
        <f>VLOOKUP($A174,'Institution Evaluation'!$A$56:$J$346,8,0)&amp;""</f>
        <v>Minor Importance</v>
      </c>
      <c r="J174" s="10" t="str">
        <f>VLOOKUP($A174,'Institution Evaluation'!$A$56:$J$346,9,0)&amp;""</f>
        <v/>
      </c>
      <c r="K174" s="10">
        <f t="shared" si="28"/>
        <v>5</v>
      </c>
      <c r="L174" s="126">
        <f>IF($E174="Not Scored", "N/A",IF(AND($D174='Auto Responses'!$J$27,$H174=""),"N/A",IF(AND($D174='Auto Responses'!$J$27,$H174='Auto Responses'!$J$7),1,IF(AND($D174='Auto Responses'!$J$27,$H174='Auto Responses'!$J$8),0,IF(OR($F174=$G174,$H174='Auto Responses'!$J$7),1,0)))))</f>
        <v>0</v>
      </c>
      <c r="M174" s="10" t="str">
        <f>VLOOKUP($A174,'Institution Evaluation'!$A$56:$J$346,10,0)&amp;""</f>
        <v>FALSE</v>
      </c>
      <c r="N174" s="10">
        <f t="shared" si="29"/>
        <v>0</v>
      </c>
      <c r="O174" s="126">
        <f t="shared" si="30"/>
        <v>5</v>
      </c>
      <c r="P174" s="126">
        <f t="shared" si="31"/>
        <v>0</v>
      </c>
      <c r="Q174" s="126">
        <f t="shared" si="23"/>
        <v>0</v>
      </c>
      <c r="R174" s="126">
        <f t="shared" si="32"/>
        <v>0</v>
      </c>
      <c r="S174" s="126">
        <f t="shared" si="24"/>
        <v>0</v>
      </c>
      <c r="T174" s="126">
        <f t="shared" si="25"/>
        <v>0</v>
      </c>
      <c r="U174" s="126">
        <f t="shared" si="33"/>
        <v>54</v>
      </c>
      <c r="V174" s="126">
        <f t="shared" si="26"/>
        <v>0</v>
      </c>
    </row>
    <row r="175" spans="1:22" ht="57" x14ac:dyDescent="0.2">
      <c r="A175" s="10" t="str">
        <f>Questions!$A175</f>
        <v>PPPR-14</v>
      </c>
      <c r="B175" s="10" t="str">
        <f t="shared" si="27"/>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Evaluation'!$A$56:$J$346,3,0)&amp;""</f>
        <v/>
      </c>
      <c r="G175" s="10" t="str">
        <f>VLOOKUP($A175,'Institution Evaluation'!$A$56:$J$346,6,0)&amp;""</f>
        <v>Yes</v>
      </c>
      <c r="H175" s="10" t="str">
        <f>VLOOKUP($A175,'Institution Evaluation'!$A$56:$J$346,7,0)&amp;""</f>
        <v/>
      </c>
      <c r="I175" s="10" t="str">
        <f>VLOOKUP($A175,'Institution Evaluation'!$A$56:$J$346,8,0)&amp;""</f>
        <v>Minor Importance</v>
      </c>
      <c r="J175" s="10" t="str">
        <f>VLOOKUP($A175,'Institution Evaluation'!$A$56:$J$346,9,0)&amp;""</f>
        <v/>
      </c>
      <c r="K175" s="10">
        <f t="shared" si="28"/>
        <v>5</v>
      </c>
      <c r="L175" s="126">
        <f>IF($E175="Not Scored", "N/A",IF(AND($D175='Auto Responses'!$J$27,$H175=""),"N/A",IF(AND($D175='Auto Responses'!$J$27,$H175='Auto Responses'!$J$7),1,IF(AND($D175='Auto Responses'!$J$27,$H175='Auto Responses'!$J$8),0,IF(OR($F175=$G175,$H175='Auto Responses'!$J$7),1,0)))))</f>
        <v>0</v>
      </c>
      <c r="M175" s="10" t="str">
        <f>VLOOKUP($A175,'Institution Evaluation'!$A$56:$J$346,10,0)&amp;""</f>
        <v>FALSE</v>
      </c>
      <c r="N175" s="10">
        <f t="shared" si="29"/>
        <v>0</v>
      </c>
      <c r="O175" s="126">
        <f t="shared" si="30"/>
        <v>5</v>
      </c>
      <c r="P175" s="126">
        <f t="shared" si="31"/>
        <v>0</v>
      </c>
      <c r="Q175" s="126">
        <f t="shared" si="23"/>
        <v>0</v>
      </c>
      <c r="R175" s="126">
        <f t="shared" si="32"/>
        <v>0</v>
      </c>
      <c r="S175" s="126">
        <f t="shared" si="24"/>
        <v>0</v>
      </c>
      <c r="T175" s="126">
        <f t="shared" si="25"/>
        <v>0</v>
      </c>
      <c r="U175" s="126">
        <f t="shared" si="33"/>
        <v>54</v>
      </c>
      <c r="V175" s="126">
        <f t="shared" si="26"/>
        <v>0</v>
      </c>
    </row>
    <row r="176" spans="1:22" ht="57" x14ac:dyDescent="0.2">
      <c r="A176" s="10" t="str">
        <f>Questions!$A176</f>
        <v>PPPR-15</v>
      </c>
      <c r="B176" s="10" t="str">
        <f t="shared" si="27"/>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Evaluation'!$A$56:$J$346,3,0)&amp;""</f>
        <v/>
      </c>
      <c r="G176" s="10" t="str">
        <f>VLOOKUP($A176,'Institution Evaluation'!$A$56:$J$346,6,0)&amp;""</f>
        <v>Yes</v>
      </c>
      <c r="H176" s="10" t="str">
        <f>VLOOKUP($A176,'Institution Evaluation'!$A$56:$J$346,7,0)&amp;""</f>
        <v/>
      </c>
      <c r="I176" s="10" t="str">
        <f>VLOOKUP($A176,'Institution Evaluation'!$A$56:$J$346,8,0)&amp;""</f>
        <v>Minor Importance</v>
      </c>
      <c r="J176" s="10" t="str">
        <f>VLOOKUP($A176,'Institution Evaluation'!$A$56:$J$346,9,0)&amp;""</f>
        <v/>
      </c>
      <c r="K176" s="10">
        <f t="shared" si="28"/>
        <v>5</v>
      </c>
      <c r="L176" s="126">
        <f>IF($E176="Not Scored", "N/A",IF(AND($D176='Auto Responses'!$J$27,$H176=""),"N/A",IF(AND($D176='Auto Responses'!$J$27,$H176='Auto Responses'!$J$7),1,IF(AND($D176='Auto Responses'!$J$27,$H176='Auto Responses'!$J$8),0,IF(OR($F176=$G176,$H176='Auto Responses'!$J$7),1,0)))))</f>
        <v>0</v>
      </c>
      <c r="M176" s="10" t="str">
        <f>VLOOKUP($A176,'Institution Evaluation'!$A$56:$J$346,10,0)&amp;""</f>
        <v>FALSE</v>
      </c>
      <c r="N176" s="10">
        <f t="shared" si="29"/>
        <v>0</v>
      </c>
      <c r="O176" s="126">
        <f t="shared" si="30"/>
        <v>5</v>
      </c>
      <c r="P176" s="126">
        <f t="shared" si="31"/>
        <v>0</v>
      </c>
      <c r="Q176" s="126">
        <f t="shared" si="23"/>
        <v>0</v>
      </c>
      <c r="R176" s="126">
        <f t="shared" si="32"/>
        <v>0</v>
      </c>
      <c r="S176" s="126">
        <f t="shared" si="24"/>
        <v>0</v>
      </c>
      <c r="T176" s="126">
        <f t="shared" si="25"/>
        <v>0</v>
      </c>
      <c r="U176" s="126">
        <f t="shared" si="33"/>
        <v>54</v>
      </c>
      <c r="V176" s="126">
        <f t="shared" si="26"/>
        <v>0</v>
      </c>
    </row>
    <row r="177" spans="1:22" ht="57" x14ac:dyDescent="0.2">
      <c r="A177" s="10" t="str">
        <f>Questions!$A177</f>
        <v>HFIH-01</v>
      </c>
      <c r="B177" s="10" t="str">
        <f t="shared" si="27"/>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Evaluation'!$A$56:$J$346,3,0)&amp;""</f>
        <v/>
      </c>
      <c r="G177" s="10" t="str">
        <f>VLOOKUP($A177,'Institution Evaluation'!$A$56:$J$346,6,0)&amp;""</f>
        <v>Yes</v>
      </c>
      <c r="H177" s="10" t="str">
        <f>VLOOKUP($A177,'Institution Evaluation'!$A$56:$J$346,7,0)&amp;""</f>
        <v/>
      </c>
      <c r="I177" s="10" t="str">
        <f>VLOOKUP($A177,'Institution Evaluation'!$A$56:$J$346,8,0)&amp;""</f>
        <v>Standard Importance</v>
      </c>
      <c r="J177" s="10" t="str">
        <f>VLOOKUP($A177,'Institution Evaluation'!$A$56:$J$346,9,0)&amp;""</f>
        <v/>
      </c>
      <c r="K177" s="10">
        <f t="shared" si="28"/>
        <v>10</v>
      </c>
      <c r="L177" s="126">
        <f>IF($E177="Not Scored", "N/A",IF(AND($D177='Auto Responses'!$J$27,$H177=""),"N/A",IF(AND($D177='Auto Responses'!$J$27,$H177='Auto Responses'!$J$7),1,IF(AND($D177='Auto Responses'!$J$27,$H177='Auto Responses'!$J$8),0,IF(OR($F177=$G177,$H177='Auto Responses'!$J$7),1,0)))))</f>
        <v>0</v>
      </c>
      <c r="M177" s="10" t="str">
        <f>VLOOKUP($A177,'Institution Evaluation'!$A$56:$J$346,10,0)&amp;""</f>
        <v>FALSE</v>
      </c>
      <c r="N177" s="10">
        <f t="shared" si="29"/>
        <v>0</v>
      </c>
      <c r="O177" s="126">
        <f t="shared" si="30"/>
        <v>10</v>
      </c>
      <c r="P177" s="126">
        <f t="shared" si="31"/>
        <v>0</v>
      </c>
      <c r="Q177" s="126">
        <f t="shared" si="23"/>
        <v>0</v>
      </c>
      <c r="R177" s="126">
        <f t="shared" si="32"/>
        <v>0</v>
      </c>
      <c r="S177" s="126">
        <f t="shared" si="24"/>
        <v>0</v>
      </c>
      <c r="T177" s="126">
        <f t="shared" si="25"/>
        <v>0</v>
      </c>
      <c r="U177" s="126">
        <f t="shared" si="33"/>
        <v>54</v>
      </c>
      <c r="V177" s="126">
        <f t="shared" si="26"/>
        <v>0</v>
      </c>
    </row>
    <row r="178" spans="1:22" ht="57" x14ac:dyDescent="0.2">
      <c r="A178" s="10" t="str">
        <f>Questions!$A178</f>
        <v>HFIH-02</v>
      </c>
      <c r="B178" s="10" t="str">
        <f t="shared" si="27"/>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Evaluation'!$A$56:$J$346,3,0)&amp;""</f>
        <v/>
      </c>
      <c r="G178" s="10" t="str">
        <f>VLOOKUP($A178,'Institution Evaluation'!$A$56:$J$346,6,0)&amp;""</f>
        <v>Yes</v>
      </c>
      <c r="H178" s="10" t="str">
        <f>VLOOKUP($A178,'Institution Evaluation'!$A$56:$J$346,7,0)&amp;""</f>
        <v/>
      </c>
      <c r="I178" s="10" t="str">
        <f>VLOOKUP($A178,'Institution Evaluation'!$A$56:$J$346,8,0)&amp;""</f>
        <v>Minor Importance</v>
      </c>
      <c r="J178" s="10" t="str">
        <f>VLOOKUP($A178,'Institution Evaluation'!$A$56:$J$346,9,0)&amp;""</f>
        <v/>
      </c>
      <c r="K178" s="10">
        <f t="shared" si="28"/>
        <v>5</v>
      </c>
      <c r="L178" s="126">
        <f>IF($E178="Not Scored", "N/A",IF(AND($D178='Auto Responses'!$J$27,$H178=""),"N/A",IF(AND($D178='Auto Responses'!$J$27,$H178='Auto Responses'!$J$7),1,IF(AND($D178='Auto Responses'!$J$27,$H178='Auto Responses'!$J$8),0,IF(OR($F178=$G178,$H178='Auto Responses'!$J$7),1,0)))))</f>
        <v>0</v>
      </c>
      <c r="M178" s="10" t="str">
        <f>VLOOKUP($A178,'Institution Evaluation'!$A$56:$J$346,10,0)&amp;""</f>
        <v>FALSE</v>
      </c>
      <c r="N178" s="10">
        <f t="shared" si="29"/>
        <v>0</v>
      </c>
      <c r="O178" s="126">
        <f t="shared" si="30"/>
        <v>5</v>
      </c>
      <c r="P178" s="126">
        <f t="shared" si="31"/>
        <v>0</v>
      </c>
      <c r="Q178" s="126">
        <f t="shared" si="23"/>
        <v>0</v>
      </c>
      <c r="R178" s="126">
        <f t="shared" si="32"/>
        <v>0</v>
      </c>
      <c r="S178" s="126">
        <f t="shared" si="24"/>
        <v>0</v>
      </c>
      <c r="T178" s="126">
        <f t="shared" si="25"/>
        <v>0</v>
      </c>
      <c r="U178" s="126">
        <f t="shared" si="33"/>
        <v>54</v>
      </c>
      <c r="V178" s="126">
        <f t="shared" si="26"/>
        <v>0</v>
      </c>
    </row>
    <row r="179" spans="1:22" ht="57" x14ac:dyDescent="0.2">
      <c r="A179" s="10" t="str">
        <f>Questions!$A179</f>
        <v>HFIH-03</v>
      </c>
      <c r="B179" s="10" t="str">
        <f t="shared" si="27"/>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Evaluation'!$A$56:$J$346,3,0)&amp;""</f>
        <v/>
      </c>
      <c r="G179" s="10" t="str">
        <f>VLOOKUP($A179,'Institution Evaluation'!$A$56:$J$346,6,0)&amp;""</f>
        <v>Yes</v>
      </c>
      <c r="H179" s="10" t="str">
        <f>VLOOKUP($A179,'Institution Evaluation'!$A$56:$J$346,7,0)&amp;""</f>
        <v/>
      </c>
      <c r="I179" s="10" t="str">
        <f>VLOOKUP($A179,'Institution Evaluation'!$A$56:$J$346,8,0)&amp;""</f>
        <v>Minor Importance</v>
      </c>
      <c r="J179" s="10" t="str">
        <f>VLOOKUP($A179,'Institution Evaluation'!$A$56:$J$346,9,0)&amp;""</f>
        <v/>
      </c>
      <c r="K179" s="10">
        <f t="shared" si="28"/>
        <v>5</v>
      </c>
      <c r="L179" s="126">
        <f>IF($E179="Not Scored", "N/A",IF(AND($D179='Auto Responses'!$J$27,$H179=""),"N/A",IF(AND($D179='Auto Responses'!$J$27,$H179='Auto Responses'!$J$7),1,IF(AND($D179='Auto Responses'!$J$27,$H179='Auto Responses'!$J$8),0,IF(OR($F179=$G179,$H179='Auto Responses'!$J$7),1,0)))))</f>
        <v>0</v>
      </c>
      <c r="M179" s="10" t="str">
        <f>VLOOKUP($A179,'Institution Evaluation'!$A$56:$J$346,10,0)&amp;""</f>
        <v>FALSE</v>
      </c>
      <c r="N179" s="10">
        <f t="shared" si="29"/>
        <v>0</v>
      </c>
      <c r="O179" s="126">
        <f t="shared" si="30"/>
        <v>5</v>
      </c>
      <c r="P179" s="126">
        <f t="shared" si="31"/>
        <v>0</v>
      </c>
      <c r="Q179" s="126">
        <f t="shared" si="23"/>
        <v>0</v>
      </c>
      <c r="R179" s="126">
        <f t="shared" si="32"/>
        <v>0</v>
      </c>
      <c r="S179" s="126">
        <f t="shared" si="24"/>
        <v>0</v>
      </c>
      <c r="T179" s="126">
        <f t="shared" si="25"/>
        <v>0</v>
      </c>
      <c r="U179" s="126">
        <f t="shared" si="33"/>
        <v>54</v>
      </c>
      <c r="V179" s="126">
        <f t="shared" si="26"/>
        <v>0</v>
      </c>
    </row>
    <row r="180" spans="1:22" ht="57" x14ac:dyDescent="0.2">
      <c r="A180" s="10" t="str">
        <f>Questions!$A180</f>
        <v>HFIH-04</v>
      </c>
      <c r="B180" s="10" t="str">
        <f t="shared" si="27"/>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Evaluation'!$A$56:$J$346,3,0)&amp;""</f>
        <v/>
      </c>
      <c r="G180" s="10" t="str">
        <f>VLOOKUP($A180,'Institution Evaluation'!$A$56:$J$346,6,0)&amp;""</f>
        <v>Yes</v>
      </c>
      <c r="H180" s="10" t="str">
        <f>VLOOKUP($A180,'Institution Evaluation'!$A$56:$J$346,7,0)&amp;""</f>
        <v/>
      </c>
      <c r="I180" s="10" t="str">
        <f>VLOOKUP($A180,'Institution Evaluation'!$A$56:$J$346,8,0)&amp;""</f>
        <v>Minor Importance</v>
      </c>
      <c r="J180" s="10" t="str">
        <f>VLOOKUP($A180,'Institution Evaluation'!$A$56:$J$346,9,0)&amp;""</f>
        <v/>
      </c>
      <c r="K180" s="10">
        <f t="shared" si="28"/>
        <v>5</v>
      </c>
      <c r="L180" s="126">
        <f>IF($E180="Not Scored", "N/A",IF(AND($D180='Auto Responses'!$J$27,$H180=""),"N/A",IF(AND($D180='Auto Responses'!$J$27,$H180='Auto Responses'!$J$7),1,IF(AND($D180='Auto Responses'!$J$27,$H180='Auto Responses'!$J$8),0,IF(OR($F180=$G180,$H180='Auto Responses'!$J$7),1,0)))))</f>
        <v>0</v>
      </c>
      <c r="M180" s="10" t="str">
        <f>VLOOKUP($A180,'Institution Evaluation'!$A$56:$J$346,10,0)&amp;""</f>
        <v>FALSE</v>
      </c>
      <c r="N180" s="10">
        <f t="shared" si="29"/>
        <v>0</v>
      </c>
      <c r="O180" s="126">
        <f t="shared" si="30"/>
        <v>5</v>
      </c>
      <c r="P180" s="126">
        <f t="shared" si="31"/>
        <v>0</v>
      </c>
      <c r="Q180" s="126">
        <f t="shared" si="23"/>
        <v>0</v>
      </c>
      <c r="R180" s="126">
        <f t="shared" si="32"/>
        <v>0</v>
      </c>
      <c r="S180" s="126">
        <f t="shared" si="24"/>
        <v>0</v>
      </c>
      <c r="T180" s="126">
        <f t="shared" si="25"/>
        <v>0</v>
      </c>
      <c r="U180" s="126">
        <f t="shared" si="33"/>
        <v>54</v>
      </c>
      <c r="V180" s="126">
        <f t="shared" si="26"/>
        <v>0</v>
      </c>
    </row>
    <row r="181" spans="1:22" ht="57" x14ac:dyDescent="0.2">
      <c r="A181" s="10" t="str">
        <f>Questions!$A181</f>
        <v>VULN-01</v>
      </c>
      <c r="B181" s="10" t="str">
        <f t="shared" si="27"/>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Evaluation'!$A$56:$J$346,3,0)&amp;""</f>
        <v/>
      </c>
      <c r="G181" s="10" t="str">
        <f>VLOOKUP($A181,'Institution Evaluation'!$A$56:$J$346,6,0)&amp;""</f>
        <v>Yes</v>
      </c>
      <c r="H181" s="10" t="str">
        <f>VLOOKUP($A181,'Institution Evaluation'!$A$56:$J$346,7,0)&amp;""</f>
        <v/>
      </c>
      <c r="I181" s="10" t="str">
        <f>VLOOKUP($A181,'Institution Evaluation'!$A$56:$J$346,8,0)&amp;""</f>
        <v>Critical Importance</v>
      </c>
      <c r="J181" s="10" t="str">
        <f>VLOOKUP($A181,'Institution Evaluation'!$A$56:$J$346,9,0)&amp;""</f>
        <v/>
      </c>
      <c r="K181" s="10">
        <f t="shared" si="28"/>
        <v>20</v>
      </c>
      <c r="L181" s="126">
        <f>IF($E181="Not Scored", "N/A",IF(AND($D181='Auto Responses'!$J$27,$H181=""),"N/A",IF(AND($D181='Auto Responses'!$J$27,$H181='Auto Responses'!$J$7),1,IF(AND($D181='Auto Responses'!$J$27,$H181='Auto Responses'!$J$8),0,IF(OR($F181=$G181,$H181='Auto Responses'!$J$7),1,0)))))</f>
        <v>0</v>
      </c>
      <c r="M181" s="10" t="str">
        <f>VLOOKUP($A181,'Institution Evaluation'!$A$56:$J$346,10,0)&amp;""</f>
        <v>FALSE</v>
      </c>
      <c r="N181" s="10">
        <f t="shared" si="29"/>
        <v>1</v>
      </c>
      <c r="O181" s="126">
        <f t="shared" si="30"/>
        <v>20</v>
      </c>
      <c r="P181" s="126">
        <f t="shared" si="31"/>
        <v>0</v>
      </c>
      <c r="Q181" s="126">
        <f t="shared" si="23"/>
        <v>0</v>
      </c>
      <c r="R181" s="126">
        <f t="shared" si="32"/>
        <v>0</v>
      </c>
      <c r="S181" s="126">
        <f t="shared" si="24"/>
        <v>0</v>
      </c>
      <c r="T181" s="126">
        <f t="shared" si="25"/>
        <v>1</v>
      </c>
      <c r="U181" s="126">
        <f t="shared" si="33"/>
        <v>55</v>
      </c>
      <c r="V181" s="126">
        <f t="shared" si="26"/>
        <v>55</v>
      </c>
    </row>
    <row r="182" spans="1:22" ht="57" x14ac:dyDescent="0.2">
      <c r="A182" s="10" t="str">
        <f>Questions!$A182</f>
        <v>VULN-02</v>
      </c>
      <c r="B182" s="10" t="str">
        <f t="shared" si="27"/>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Evaluation'!$A$56:$J$346,3,0)&amp;""</f>
        <v/>
      </c>
      <c r="G182" s="10" t="str">
        <f>VLOOKUP($A182,'Institution Evaluation'!$A$56:$J$346,6,0)&amp;""</f>
        <v>Yes</v>
      </c>
      <c r="H182" s="10" t="str">
        <f>VLOOKUP($A182,'Institution Evaluation'!$A$56:$J$346,7,0)&amp;""</f>
        <v/>
      </c>
      <c r="I182" s="10" t="str">
        <f>VLOOKUP($A182,'Institution Evaluation'!$A$56:$J$346,8,0)&amp;""</f>
        <v>Critical Importance</v>
      </c>
      <c r="J182" s="10" t="str">
        <f>VLOOKUP($A182,'Institution Evaluation'!$A$56:$J$346,9,0)&amp;""</f>
        <v/>
      </c>
      <c r="K182" s="10">
        <f t="shared" si="28"/>
        <v>20</v>
      </c>
      <c r="L182" s="126">
        <f>IF($E182="Not Scored", "N/A",IF(AND($D182='Auto Responses'!$J$27,$H182=""),"N/A",IF(AND($D182='Auto Responses'!$J$27,$H182='Auto Responses'!$J$7),1,IF(AND($D182='Auto Responses'!$J$27,$H182='Auto Responses'!$J$8),0,IF(OR($F182=$G182,$H182='Auto Responses'!$J$7),1,0)))))</f>
        <v>0</v>
      </c>
      <c r="M182" s="10" t="str">
        <f>VLOOKUP($A182,'Institution Evaluation'!$A$56:$J$346,10,0)&amp;""</f>
        <v>FALSE</v>
      </c>
      <c r="N182" s="10">
        <f t="shared" si="29"/>
        <v>1</v>
      </c>
      <c r="O182" s="126">
        <f t="shared" si="30"/>
        <v>20</v>
      </c>
      <c r="P182" s="126">
        <f t="shared" si="31"/>
        <v>0</v>
      </c>
      <c r="Q182" s="126">
        <f t="shared" si="23"/>
        <v>0</v>
      </c>
      <c r="R182" s="126">
        <f t="shared" si="32"/>
        <v>0</v>
      </c>
      <c r="S182" s="126">
        <f t="shared" si="24"/>
        <v>0</v>
      </c>
      <c r="T182" s="126">
        <f t="shared" si="25"/>
        <v>1</v>
      </c>
      <c r="U182" s="126">
        <f t="shared" si="33"/>
        <v>56</v>
      </c>
      <c r="V182" s="126">
        <f t="shared" si="26"/>
        <v>56</v>
      </c>
    </row>
    <row r="183" spans="1:22" ht="57" x14ac:dyDescent="0.2">
      <c r="A183" s="10" t="str">
        <f>Questions!$A183</f>
        <v>VULN-03</v>
      </c>
      <c r="B183" s="10" t="str">
        <f t="shared" si="27"/>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Evaluation'!$A$56:$J$346,3,0)&amp;""</f>
        <v/>
      </c>
      <c r="G183" s="10" t="str">
        <f>VLOOKUP($A183,'Institution Evaluation'!$A$56:$J$346,6,0)&amp;""</f>
        <v>Yes</v>
      </c>
      <c r="H183" s="10" t="str">
        <f>VLOOKUP($A183,'Institution Evaluation'!$A$56:$J$346,7,0)&amp;""</f>
        <v/>
      </c>
      <c r="I183" s="10" t="str">
        <f>VLOOKUP($A183,'Institution Evaluation'!$A$56:$J$346,8,0)&amp;""</f>
        <v>Critical Importance</v>
      </c>
      <c r="J183" s="10" t="str">
        <f>VLOOKUP($A183,'Institution Evaluation'!$A$56:$J$346,9,0)&amp;""</f>
        <v/>
      </c>
      <c r="K183" s="10">
        <f t="shared" si="28"/>
        <v>20</v>
      </c>
      <c r="L183" s="126">
        <f>IF($E183="Not Scored", "N/A",IF(AND($D183='Auto Responses'!$J$27,$H183=""),"N/A",IF(AND($D183='Auto Responses'!$J$27,$H183='Auto Responses'!$J$7),1,IF(AND($D183='Auto Responses'!$J$27,$H183='Auto Responses'!$J$8),0,IF(OR($F183=$G183,$H183='Auto Responses'!$J$7),1,0)))))</f>
        <v>0</v>
      </c>
      <c r="M183" s="10" t="str">
        <f>VLOOKUP($A183,'Institution Evaluation'!$A$56:$J$346,10,0)&amp;""</f>
        <v>FALSE</v>
      </c>
      <c r="N183" s="10">
        <f t="shared" si="29"/>
        <v>1</v>
      </c>
      <c r="O183" s="126">
        <f t="shared" si="30"/>
        <v>20</v>
      </c>
      <c r="P183" s="126">
        <f t="shared" si="31"/>
        <v>0</v>
      </c>
      <c r="Q183" s="126">
        <f t="shared" si="23"/>
        <v>0</v>
      </c>
      <c r="R183" s="126">
        <f t="shared" si="32"/>
        <v>0</v>
      </c>
      <c r="S183" s="126">
        <f t="shared" si="24"/>
        <v>0</v>
      </c>
      <c r="T183" s="126">
        <f t="shared" si="25"/>
        <v>1</v>
      </c>
      <c r="U183" s="126">
        <f t="shared" si="33"/>
        <v>57</v>
      </c>
      <c r="V183" s="126">
        <f t="shared" si="26"/>
        <v>57</v>
      </c>
    </row>
    <row r="184" spans="1:22" ht="57" x14ac:dyDescent="0.2">
      <c r="A184" s="10" t="str">
        <f>Questions!$A184</f>
        <v>VULN-04</v>
      </c>
      <c r="B184" s="10" t="str">
        <f t="shared" si="27"/>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Evaluation'!$A$56:$J$346,3,0)&amp;""</f>
        <v/>
      </c>
      <c r="G184" s="10" t="str">
        <f>VLOOKUP($A184,'Institution Evaluation'!$A$56:$J$346,6,0)&amp;""</f>
        <v>Yes</v>
      </c>
      <c r="H184" s="10" t="str">
        <f>VLOOKUP($A184,'Institution Evaluation'!$A$56:$J$346,7,0)&amp;""</f>
        <v/>
      </c>
      <c r="I184" s="10" t="str">
        <f>VLOOKUP($A184,'Institution Evaluation'!$A$56:$J$346,8,0)&amp;""</f>
        <v>Standard Importance</v>
      </c>
      <c r="J184" s="10" t="str">
        <f>VLOOKUP($A184,'Institution Evaluation'!$A$56:$J$346,9,0)&amp;""</f>
        <v/>
      </c>
      <c r="K184" s="10">
        <f t="shared" si="28"/>
        <v>10</v>
      </c>
      <c r="L184" s="126">
        <f>IF($E184="Not Scored", "N/A",IF(AND($D184='Auto Responses'!$J$27,$H184=""),"N/A",IF(AND($D184='Auto Responses'!$J$27,$H184='Auto Responses'!$J$7),1,IF(AND($D184='Auto Responses'!$J$27,$H184='Auto Responses'!$J$8),0,IF(OR($F184=$G184,$H184='Auto Responses'!$J$7),1,0)))))</f>
        <v>0</v>
      </c>
      <c r="M184" s="10" t="str">
        <f>VLOOKUP($A184,'Institution Evaluation'!$A$56:$J$346,10,0)&amp;""</f>
        <v>FALSE</v>
      </c>
      <c r="N184" s="10">
        <f t="shared" si="29"/>
        <v>0</v>
      </c>
      <c r="O184" s="126">
        <f t="shared" si="30"/>
        <v>10</v>
      </c>
      <c r="P184" s="126">
        <f t="shared" si="31"/>
        <v>0</v>
      </c>
      <c r="Q184" s="126">
        <f t="shared" si="23"/>
        <v>0</v>
      </c>
      <c r="R184" s="126">
        <f t="shared" si="32"/>
        <v>0</v>
      </c>
      <c r="S184" s="126">
        <f t="shared" si="24"/>
        <v>0</v>
      </c>
      <c r="T184" s="126">
        <f t="shared" si="25"/>
        <v>0</v>
      </c>
      <c r="U184" s="126">
        <f t="shared" si="33"/>
        <v>57</v>
      </c>
      <c r="V184" s="126">
        <f t="shared" si="26"/>
        <v>0</v>
      </c>
    </row>
    <row r="185" spans="1:22" ht="57" x14ac:dyDescent="0.2">
      <c r="A185" s="10" t="str">
        <f>Questions!$A185</f>
        <v>VULN-05</v>
      </c>
      <c r="B185" s="10" t="str">
        <f t="shared" si="27"/>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Evaluation'!$A$56:$J$346,3,0)&amp;""</f>
        <v/>
      </c>
      <c r="G185" s="10" t="str">
        <f>VLOOKUP($A185,'Institution Evaluation'!$A$56:$J$346,6,0)&amp;""</f>
        <v>Yes</v>
      </c>
      <c r="H185" s="10" t="str">
        <f>VLOOKUP($A185,'Institution Evaluation'!$A$56:$J$346,7,0)&amp;""</f>
        <v/>
      </c>
      <c r="I185" s="10" t="str">
        <f>VLOOKUP($A185,'Institution Evaluation'!$A$56:$J$346,8,0)&amp;""</f>
        <v>Standard Importance</v>
      </c>
      <c r="J185" s="10" t="str">
        <f>VLOOKUP($A185,'Institution Evaluation'!$A$56:$J$346,9,0)&amp;""</f>
        <v/>
      </c>
      <c r="K185" s="10">
        <f t="shared" si="28"/>
        <v>10</v>
      </c>
      <c r="L185" s="126">
        <f>IF($E185="Not Scored", "N/A",IF(AND($D185='Auto Responses'!$J$27,$H185=""),"N/A",IF(AND($D185='Auto Responses'!$J$27,$H185='Auto Responses'!$J$7),1,IF(AND($D185='Auto Responses'!$J$27,$H185='Auto Responses'!$J$8),0,IF(OR($F185=$G185,$H185='Auto Responses'!$J$7),1,0)))))</f>
        <v>0</v>
      </c>
      <c r="M185" s="10" t="str">
        <f>VLOOKUP($A185,'Institution Evaluation'!$A$56:$J$346,10,0)&amp;""</f>
        <v>FALSE</v>
      </c>
      <c r="N185" s="10">
        <f t="shared" si="29"/>
        <v>0</v>
      </c>
      <c r="O185" s="126">
        <f t="shared" si="30"/>
        <v>10</v>
      </c>
      <c r="P185" s="126">
        <f t="shared" si="31"/>
        <v>0</v>
      </c>
      <c r="Q185" s="126">
        <f t="shared" si="23"/>
        <v>0</v>
      </c>
      <c r="R185" s="126">
        <f t="shared" si="32"/>
        <v>0</v>
      </c>
      <c r="S185" s="126">
        <f t="shared" si="24"/>
        <v>0</v>
      </c>
      <c r="T185" s="126">
        <f t="shared" si="25"/>
        <v>0</v>
      </c>
      <c r="U185" s="126">
        <f t="shared" si="33"/>
        <v>57</v>
      </c>
      <c r="V185" s="126">
        <f t="shared" si="26"/>
        <v>0</v>
      </c>
    </row>
    <row r="186" spans="1:22" ht="57" x14ac:dyDescent="0.2">
      <c r="A186" s="10" t="str">
        <f>Questions!$A186</f>
        <v>VULN-06</v>
      </c>
      <c r="B186" s="10" t="str">
        <f t="shared" si="27"/>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Evaluation'!$A$56:$J$346,3,0)&amp;""</f>
        <v/>
      </c>
      <c r="G186" s="10" t="str">
        <f>VLOOKUP($A186,'Institution Evaluation'!$A$56:$J$346,6,0)&amp;""</f>
        <v>Yes</v>
      </c>
      <c r="H186" s="10" t="str">
        <f>VLOOKUP($A186,'Institution Evaluation'!$A$56:$J$346,7,0)&amp;""</f>
        <v/>
      </c>
      <c r="I186" s="10" t="str">
        <f>VLOOKUP($A186,'Institution Evaluation'!$A$56:$J$346,8,0)&amp;""</f>
        <v>Minor Importance</v>
      </c>
      <c r="J186" s="10" t="str">
        <f>VLOOKUP($A186,'Institution Evaluation'!$A$56:$J$346,9,0)&amp;""</f>
        <v/>
      </c>
      <c r="K186" s="10">
        <f t="shared" si="28"/>
        <v>5</v>
      </c>
      <c r="L186" s="126">
        <f>IF($E186="Not Scored", "N/A",IF(AND($D186='Auto Responses'!$J$27,$H186=""),"N/A",IF(AND($D186='Auto Responses'!$J$27,$H186='Auto Responses'!$J$7),1,IF(AND($D186='Auto Responses'!$J$27,$H186='Auto Responses'!$J$8),0,IF(OR($F186=$G186,$H186='Auto Responses'!$J$7),1,0)))))</f>
        <v>0</v>
      </c>
      <c r="M186" s="10" t="str">
        <f>VLOOKUP($A186,'Institution Evaluation'!$A$56:$J$346,10,0)&amp;""</f>
        <v>FALSE</v>
      </c>
      <c r="N186" s="10">
        <f t="shared" si="29"/>
        <v>0</v>
      </c>
      <c r="O186" s="126">
        <f t="shared" si="30"/>
        <v>5</v>
      </c>
      <c r="P186" s="126">
        <f t="shared" si="31"/>
        <v>0</v>
      </c>
      <c r="Q186" s="126">
        <f t="shared" si="23"/>
        <v>0</v>
      </c>
      <c r="R186" s="126">
        <f t="shared" si="32"/>
        <v>0</v>
      </c>
      <c r="S186" s="126">
        <f t="shared" si="24"/>
        <v>0</v>
      </c>
      <c r="T186" s="126">
        <f t="shared" si="25"/>
        <v>0</v>
      </c>
      <c r="U186" s="126">
        <f t="shared" si="33"/>
        <v>57</v>
      </c>
      <c r="V186" s="126">
        <f t="shared" si="26"/>
        <v>0</v>
      </c>
    </row>
    <row r="187" spans="1:22" ht="57" x14ac:dyDescent="0.2">
      <c r="A187" s="10" t="str">
        <f>Questions!$A187</f>
        <v>HIPA-01</v>
      </c>
      <c r="B187" s="10" t="str">
        <f t="shared" si="27"/>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Evaluation'!$A$56:$J$346,3,0)&amp;""</f>
        <v/>
      </c>
      <c r="G187" s="10" t="str">
        <f>VLOOKUP($A187,'Institution Evaluation'!$A$56:$J$346,6,0)&amp;""</f>
        <v>Yes</v>
      </c>
      <c r="H187" s="10" t="str">
        <f>VLOOKUP($A187,'Institution Evaluation'!$A$56:$J$346,7,0)&amp;""</f>
        <v/>
      </c>
      <c r="I187" s="10" t="str">
        <f>VLOOKUP($A187,'Institution Evaluation'!$A$56:$J$346,8,0)&amp;""</f>
        <v>Critical Importance</v>
      </c>
      <c r="J187" s="10" t="str">
        <f>VLOOKUP($A187,'Institution Evaluation'!$A$56:$J$346,9,0)&amp;""</f>
        <v/>
      </c>
      <c r="K187" s="10">
        <f t="shared" si="28"/>
        <v>20</v>
      </c>
      <c r="L187" s="126">
        <f>IF($E187="Not Scored", "N/A",IF(AND($D187='Auto Responses'!$J$27,$H187=""),"N/A",IF(AND($D187='Auto Responses'!$J$27,$H187='Auto Responses'!$J$7),1,IF(AND($D187='Auto Responses'!$J$27,$H187='Auto Responses'!$J$8),0,IF(OR($F187=$G187,$H187='Auto Responses'!$J$7),1,0)))))</f>
        <v>0</v>
      </c>
      <c r="M187" s="10" t="str">
        <f>VLOOKUP($A187,'Institution Evaluation'!$A$56:$J$346,10,0)&amp;""</f>
        <v>FALSE</v>
      </c>
      <c r="N187" s="10">
        <f t="shared" si="29"/>
        <v>1</v>
      </c>
      <c r="O187" s="126">
        <f t="shared" si="30"/>
        <v>20</v>
      </c>
      <c r="P187" s="126">
        <f t="shared" si="31"/>
        <v>0</v>
      </c>
      <c r="Q187" s="126">
        <f t="shared" si="23"/>
        <v>0</v>
      </c>
      <c r="R187" s="126">
        <f t="shared" si="32"/>
        <v>0</v>
      </c>
      <c r="S187" s="126">
        <f t="shared" si="24"/>
        <v>0</v>
      </c>
      <c r="T187" s="126">
        <f t="shared" si="25"/>
        <v>1</v>
      </c>
      <c r="U187" s="126">
        <f t="shared" si="33"/>
        <v>58</v>
      </c>
      <c r="V187" s="126">
        <f t="shared" si="26"/>
        <v>58</v>
      </c>
    </row>
    <row r="188" spans="1:22" ht="57" x14ac:dyDescent="0.2">
      <c r="A188" s="10" t="str">
        <f>Questions!$A188</f>
        <v>HIPA-02</v>
      </c>
      <c r="B188" s="10" t="str">
        <f t="shared" si="27"/>
        <v>HIPA</v>
      </c>
      <c r="C188" s="10" t="str">
        <f>VLOOKUP($A188,Questions!$A$3:$L$333,2,0)&amp;""</f>
        <v>Have you identified areas of risk?*</v>
      </c>
      <c r="D188" s="10" t="str">
        <f>VLOOKUP($A188,Questions!$A$3:$L$333,11,0)&amp;""</f>
        <v/>
      </c>
      <c r="E188" s="10" t="str">
        <f>VLOOKUP($A188,Questions!$A$3:$L$333,12,0)&amp;""</f>
        <v>Case-specific</v>
      </c>
      <c r="F188" s="10" t="str">
        <f>VLOOKUP($A188,'Institution Evaluation'!$A$56:$J$346,3,0)&amp;""</f>
        <v/>
      </c>
      <c r="G188" s="10" t="str">
        <f>VLOOKUP($A188,'Institution Evaluation'!$A$56:$J$346,6,0)&amp;""</f>
        <v>Yes</v>
      </c>
      <c r="H188" s="10" t="str">
        <f>VLOOKUP($A188,'Institution Evaluation'!$A$56:$J$346,7,0)&amp;""</f>
        <v/>
      </c>
      <c r="I188" s="10" t="str">
        <f>VLOOKUP($A188,'Institution Evaluation'!$A$56:$J$346,8,0)&amp;""</f>
        <v>Critical Importance</v>
      </c>
      <c r="J188" s="10" t="str">
        <f>VLOOKUP($A188,'Institution Evaluation'!$A$56:$J$346,9,0)&amp;""</f>
        <v/>
      </c>
      <c r="K188" s="10">
        <f t="shared" si="28"/>
        <v>20</v>
      </c>
      <c r="L188" s="126">
        <f>IF($E188="Not Scored", "N/A",IF(AND($D188='Auto Responses'!$J$27,$H188=""),"N/A",IF(AND($D188='Auto Responses'!$J$27,$H188='Auto Responses'!$J$7),1,IF(AND($D188='Auto Responses'!$J$27,$H188='Auto Responses'!$J$8),0,IF(OR($F188=$G188,$H188='Auto Responses'!$J$7),1,0)))))</f>
        <v>0</v>
      </c>
      <c r="M188" s="10" t="str">
        <f>VLOOKUP($A188,'Institution Evaluation'!$A$56:$J$346,10,0)&amp;""</f>
        <v>FALSE</v>
      </c>
      <c r="N188" s="10">
        <f t="shared" si="29"/>
        <v>1</v>
      </c>
      <c r="O188" s="126">
        <f t="shared" si="30"/>
        <v>20</v>
      </c>
      <c r="P188" s="126">
        <f t="shared" si="31"/>
        <v>0</v>
      </c>
      <c r="Q188" s="126">
        <f t="shared" si="23"/>
        <v>0</v>
      </c>
      <c r="R188" s="126">
        <f t="shared" si="32"/>
        <v>0</v>
      </c>
      <c r="S188" s="126">
        <f t="shared" si="24"/>
        <v>0</v>
      </c>
      <c r="T188" s="126">
        <f t="shared" si="25"/>
        <v>1</v>
      </c>
      <c r="U188" s="126">
        <f t="shared" si="33"/>
        <v>59</v>
      </c>
      <c r="V188" s="126">
        <f t="shared" si="26"/>
        <v>59</v>
      </c>
    </row>
    <row r="189" spans="1:22" ht="57" x14ac:dyDescent="0.2">
      <c r="A189" s="10" t="str">
        <f>Questions!$A189</f>
        <v>HIPA-03</v>
      </c>
      <c r="B189" s="10" t="str">
        <f t="shared" si="27"/>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Evaluation'!$A$56:$J$346,3,0)&amp;""</f>
        <v/>
      </c>
      <c r="G189" s="10" t="str">
        <f>VLOOKUP($A189,'Institution Evaluation'!$A$56:$J$346,6,0)&amp;""</f>
        <v>Yes</v>
      </c>
      <c r="H189" s="10" t="str">
        <f>VLOOKUP($A189,'Institution Evaluation'!$A$56:$J$346,7,0)&amp;""</f>
        <v/>
      </c>
      <c r="I189" s="10" t="str">
        <f>VLOOKUP($A189,'Institution Evaluation'!$A$56:$J$346,8,0)&amp;""</f>
        <v>Critical Importance</v>
      </c>
      <c r="J189" s="10" t="str">
        <f>VLOOKUP($A189,'Institution Evaluation'!$A$56:$J$346,9,0)&amp;""</f>
        <v/>
      </c>
      <c r="K189" s="10">
        <f t="shared" si="28"/>
        <v>20</v>
      </c>
      <c r="L189" s="126">
        <f>IF($E189="Not Scored", "N/A",IF(AND($D189='Auto Responses'!$J$27,$H189=""),"N/A",IF(AND($D189='Auto Responses'!$J$27,$H189='Auto Responses'!$J$7),1,IF(AND($D189='Auto Responses'!$J$27,$H189='Auto Responses'!$J$8),0,IF(OR($F189=$G189,$H189='Auto Responses'!$J$7),1,0)))))</f>
        <v>0</v>
      </c>
      <c r="M189" s="10" t="str">
        <f>VLOOKUP($A189,'Institution Evaluation'!$A$56:$J$346,10,0)&amp;""</f>
        <v>FALSE</v>
      </c>
      <c r="N189" s="10">
        <f t="shared" si="29"/>
        <v>1</v>
      </c>
      <c r="O189" s="126">
        <f t="shared" si="30"/>
        <v>20</v>
      </c>
      <c r="P189" s="126">
        <f t="shared" si="31"/>
        <v>0</v>
      </c>
      <c r="Q189" s="126">
        <f t="shared" si="23"/>
        <v>0</v>
      </c>
      <c r="R189" s="126">
        <f t="shared" si="32"/>
        <v>0</v>
      </c>
      <c r="S189" s="126">
        <f t="shared" si="24"/>
        <v>0</v>
      </c>
      <c r="T189" s="126">
        <f t="shared" si="25"/>
        <v>1</v>
      </c>
      <c r="U189" s="126">
        <f t="shared" si="33"/>
        <v>60</v>
      </c>
      <c r="V189" s="126">
        <f t="shared" si="26"/>
        <v>60</v>
      </c>
    </row>
    <row r="190" spans="1:22" ht="57" x14ac:dyDescent="0.2">
      <c r="A190" s="10" t="str">
        <f>Questions!$A190</f>
        <v>HIPA-04</v>
      </c>
      <c r="B190" s="10" t="str">
        <f t="shared" si="27"/>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Evaluation'!$A$56:$J$346,3,0)&amp;""</f>
        <v/>
      </c>
      <c r="G190" s="10" t="str">
        <f>VLOOKUP($A190,'Institution Evaluation'!$A$56:$J$346,6,0)&amp;""</f>
        <v>Yes</v>
      </c>
      <c r="H190" s="10" t="str">
        <f>VLOOKUP($A190,'Institution Evaluation'!$A$56:$J$346,7,0)&amp;""</f>
        <v/>
      </c>
      <c r="I190" s="10" t="str">
        <f>VLOOKUP($A190,'Institution Evaluation'!$A$56:$J$346,8,0)&amp;""</f>
        <v>Critical Importance</v>
      </c>
      <c r="J190" s="10" t="str">
        <f>VLOOKUP($A190,'Institution Evaluation'!$A$56:$J$346,9,0)&amp;""</f>
        <v/>
      </c>
      <c r="K190" s="10">
        <f t="shared" si="28"/>
        <v>20</v>
      </c>
      <c r="L190" s="126">
        <f>IF($E190="Not Scored", "N/A",IF(AND($D190='Auto Responses'!$J$27,$H190=""),"N/A",IF(AND($D190='Auto Responses'!$J$27,$H190='Auto Responses'!$J$7),1,IF(AND($D190='Auto Responses'!$J$27,$H190='Auto Responses'!$J$8),0,IF(OR($F190=$G190,$H190='Auto Responses'!$J$7),1,0)))))</f>
        <v>0</v>
      </c>
      <c r="M190" s="10" t="str">
        <f>VLOOKUP($A190,'Institution Evaluation'!$A$56:$J$346,10,0)&amp;""</f>
        <v>FALSE</v>
      </c>
      <c r="N190" s="10">
        <f t="shared" si="29"/>
        <v>1</v>
      </c>
      <c r="O190" s="126">
        <f t="shared" si="30"/>
        <v>20</v>
      </c>
      <c r="P190" s="126">
        <f t="shared" si="31"/>
        <v>0</v>
      </c>
      <c r="Q190" s="126">
        <f t="shared" ref="Q190:Q253" si="35">IF(M190="TRUE",1,0)</f>
        <v>0</v>
      </c>
      <c r="R190" s="126">
        <f t="shared" si="32"/>
        <v>0</v>
      </c>
      <c r="S190" s="126">
        <f t="shared" ref="S190:S253" si="36">IF(Q190=0,0,R190)</f>
        <v>0</v>
      </c>
      <c r="T190" s="126">
        <f t="shared" ref="T190:T253" si="37">IF(N190=1,1,0)</f>
        <v>1</v>
      </c>
      <c r="U190" s="126">
        <f t="shared" si="33"/>
        <v>61</v>
      </c>
      <c r="V190" s="126">
        <f t="shared" ref="V190:V253" si="38">IF(T190=0,0,U190)</f>
        <v>61</v>
      </c>
    </row>
    <row r="191" spans="1:22" ht="57" x14ac:dyDescent="0.2">
      <c r="A191" s="10" t="str">
        <f>Questions!$A191</f>
        <v>HIPA-05</v>
      </c>
      <c r="B191" s="10" t="str">
        <f t="shared" ref="B191:B254" si="39">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Evaluation'!$A$56:$J$346,3,0)&amp;""</f>
        <v/>
      </c>
      <c r="G191" s="10" t="str">
        <f>VLOOKUP($A191,'Institution Evaluation'!$A$56:$J$346,6,0)&amp;""</f>
        <v>Yes</v>
      </c>
      <c r="H191" s="10" t="str">
        <f>VLOOKUP($A191,'Institution Evaluation'!$A$56:$J$346,7,0)&amp;""</f>
        <v/>
      </c>
      <c r="I191" s="10" t="str">
        <f>VLOOKUP($A191,'Institution Evaluation'!$A$56:$J$346,8,0)&amp;""</f>
        <v>Standard Importance</v>
      </c>
      <c r="J191" s="10" t="str">
        <f>VLOOKUP($A191,'Institution Evaluation'!$A$56:$J$346,9,0)&amp;""</f>
        <v/>
      </c>
      <c r="K191" s="10">
        <f t="shared" ref="K191:K254" si="40">IF($I191="Critical Importance",20,IF($I191="Minor Importance",5,10))</f>
        <v>10</v>
      </c>
      <c r="L191" s="126">
        <f>IF($E191="Not Scored", "N/A",IF(AND($D191='Auto Responses'!$J$27,$H191=""),"N/A",IF(AND($D191='Auto Responses'!$J$27,$H191='Auto Responses'!$J$7),1,IF(AND($D191='Auto Responses'!$J$27,$H191='Auto Responses'!$J$8),0,IF(OR($F191=$G191,$H191='Auto Responses'!$J$7),1,0)))))</f>
        <v>0</v>
      </c>
      <c r="M191" s="10" t="str">
        <f>VLOOKUP($A191,'Institution Evaluation'!$A$56:$J$346,10,0)&amp;""</f>
        <v>FALSE</v>
      </c>
      <c r="N191" s="10">
        <f t="shared" ref="N191:N254" si="41">IF($J191="Critical Importance",1,IF(AND($J191="",$I191="Critical Importance"),1,0))</f>
        <v>0</v>
      </c>
      <c r="O191" s="126">
        <f t="shared" ref="O191:O254" si="42">IF($E191="Not Scored","N/A",IF($J191="",$K191,IF($J191="Minor Importance",5,IF($J191="Standard Importance",10,IF($J191="Critical Importance",20,0)))))</f>
        <v>10</v>
      </c>
      <c r="P191" s="126">
        <f t="shared" ref="P191:P254" si="43">IF(OR($O191="N/A",$L191="N/A"),"N/A",$O191*$L191)</f>
        <v>0</v>
      </c>
      <c r="Q191" s="126">
        <f t="shared" si="35"/>
        <v>0</v>
      </c>
      <c r="R191" s="126">
        <f t="shared" si="32"/>
        <v>0</v>
      </c>
      <c r="S191" s="126">
        <f t="shared" si="36"/>
        <v>0</v>
      </c>
      <c r="T191" s="126">
        <f t="shared" si="37"/>
        <v>0</v>
      </c>
      <c r="U191" s="126">
        <f t="shared" si="33"/>
        <v>61</v>
      </c>
      <c r="V191" s="126">
        <f t="shared" si="38"/>
        <v>0</v>
      </c>
    </row>
    <row r="192" spans="1:22" ht="57" x14ac:dyDescent="0.2">
      <c r="A192" s="10" t="str">
        <f>Questions!$A192</f>
        <v>HIPA-06</v>
      </c>
      <c r="B192" s="10" t="str">
        <f t="shared" si="39"/>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Evaluation'!$A$56:$J$346,3,0)&amp;""</f>
        <v/>
      </c>
      <c r="G192" s="10" t="str">
        <f>VLOOKUP($A192,'Institution Evaluation'!$A$56:$J$346,6,0)&amp;""</f>
        <v>Yes</v>
      </c>
      <c r="H192" s="10" t="str">
        <f>VLOOKUP($A192,'Institution Evaluation'!$A$56:$J$346,7,0)&amp;""</f>
        <v/>
      </c>
      <c r="I192" s="10" t="str">
        <f>VLOOKUP($A192,'Institution Evaluation'!$A$56:$J$346,8,0)&amp;""</f>
        <v>Standard Importance</v>
      </c>
      <c r="J192" s="10" t="str">
        <f>VLOOKUP($A192,'Institution Evaluation'!$A$56:$J$346,9,0)&amp;""</f>
        <v/>
      </c>
      <c r="K192" s="10">
        <f t="shared" si="40"/>
        <v>10</v>
      </c>
      <c r="L192" s="126">
        <f>IF($E192="Not Scored", "N/A",IF(AND($D192='Auto Responses'!$J$27,$H192=""),"N/A",IF(AND($D192='Auto Responses'!$J$27,$H192='Auto Responses'!$J$7),1,IF(AND($D192='Auto Responses'!$J$27,$H192='Auto Responses'!$J$8),0,IF(OR($F192=$G192,$H192='Auto Responses'!$J$7),1,0)))))</f>
        <v>0</v>
      </c>
      <c r="M192" s="10" t="str">
        <f>VLOOKUP($A192,'Institution Evaluation'!$A$56:$J$346,10,0)&amp;""</f>
        <v>FALSE</v>
      </c>
      <c r="N192" s="10">
        <f t="shared" si="41"/>
        <v>0</v>
      </c>
      <c r="O192" s="126">
        <f t="shared" si="42"/>
        <v>10</v>
      </c>
      <c r="P192" s="126">
        <f t="shared" si="43"/>
        <v>0</v>
      </c>
      <c r="Q192" s="126">
        <f t="shared" si="35"/>
        <v>0</v>
      </c>
      <c r="R192" s="126">
        <f t="shared" si="32"/>
        <v>0</v>
      </c>
      <c r="S192" s="126">
        <f t="shared" si="36"/>
        <v>0</v>
      </c>
      <c r="T192" s="126">
        <f t="shared" si="37"/>
        <v>0</v>
      </c>
      <c r="U192" s="126">
        <f t="shared" si="33"/>
        <v>61</v>
      </c>
      <c r="V192" s="126">
        <f t="shared" si="38"/>
        <v>0</v>
      </c>
    </row>
    <row r="193" spans="1:22" ht="57" x14ac:dyDescent="0.2">
      <c r="A193" s="10" t="str">
        <f>Questions!$A193</f>
        <v>HIPA-07</v>
      </c>
      <c r="B193" s="10" t="str">
        <f t="shared" si="39"/>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Evaluation'!$A$56:$J$346,3,0)&amp;""</f>
        <v/>
      </c>
      <c r="G193" s="10" t="str">
        <f>VLOOKUP($A193,'Institution Evaluation'!$A$56:$J$346,6,0)&amp;""</f>
        <v>Yes</v>
      </c>
      <c r="H193" s="10" t="str">
        <f>VLOOKUP($A193,'Institution Evaluation'!$A$56:$J$346,7,0)&amp;""</f>
        <v/>
      </c>
      <c r="I193" s="10" t="str">
        <f>VLOOKUP($A193,'Institution Evaluation'!$A$56:$J$346,8,0)&amp;""</f>
        <v>Standard Importance</v>
      </c>
      <c r="J193" s="10" t="str">
        <f>VLOOKUP($A193,'Institution Evaluation'!$A$56:$J$346,9,0)&amp;""</f>
        <v/>
      </c>
      <c r="K193" s="10">
        <f t="shared" si="40"/>
        <v>10</v>
      </c>
      <c r="L193" s="126">
        <f>IF($E193="Not Scored", "N/A",IF(AND($D193='Auto Responses'!$J$27,$H193=""),"N/A",IF(AND($D193='Auto Responses'!$J$27,$H193='Auto Responses'!$J$7),1,IF(AND($D193='Auto Responses'!$J$27,$H193='Auto Responses'!$J$8),0,IF(OR($F193=$G193,$H193='Auto Responses'!$J$7),1,0)))))</f>
        <v>0</v>
      </c>
      <c r="M193" s="10" t="str">
        <f>VLOOKUP($A193,'Institution Evaluation'!$A$56:$J$346,10,0)&amp;""</f>
        <v>FALSE</v>
      </c>
      <c r="N193" s="10">
        <f t="shared" si="41"/>
        <v>0</v>
      </c>
      <c r="O193" s="126">
        <f t="shared" si="42"/>
        <v>10</v>
      </c>
      <c r="P193" s="126">
        <f t="shared" si="43"/>
        <v>0</v>
      </c>
      <c r="Q193" s="126">
        <f t="shared" si="35"/>
        <v>0</v>
      </c>
      <c r="R193" s="126">
        <f t="shared" si="32"/>
        <v>0</v>
      </c>
      <c r="S193" s="126">
        <f t="shared" si="36"/>
        <v>0</v>
      </c>
      <c r="T193" s="126">
        <f t="shared" si="37"/>
        <v>0</v>
      </c>
      <c r="U193" s="126">
        <f t="shared" si="33"/>
        <v>61</v>
      </c>
      <c r="V193" s="126">
        <f t="shared" si="38"/>
        <v>0</v>
      </c>
    </row>
    <row r="194" spans="1:22" ht="57" x14ac:dyDescent="0.2">
      <c r="A194" s="10" t="str">
        <f>Questions!$A194</f>
        <v>HIPA-08</v>
      </c>
      <c r="B194" s="10" t="str">
        <f t="shared" si="39"/>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Evaluation'!$A$56:$J$346,3,0)&amp;""</f>
        <v/>
      </c>
      <c r="G194" s="10" t="str">
        <f>VLOOKUP($A194,'Institution Evaluation'!$A$56:$J$346,6,0)&amp;""</f>
        <v>Yes</v>
      </c>
      <c r="H194" s="10" t="str">
        <f>VLOOKUP($A194,'Institution Evaluation'!$A$56:$J$346,7,0)&amp;""</f>
        <v/>
      </c>
      <c r="I194" s="10" t="str">
        <f>VLOOKUP($A194,'Institution Evaluation'!$A$56:$J$346,8,0)&amp;""</f>
        <v>Standard Importance</v>
      </c>
      <c r="J194" s="10" t="str">
        <f>VLOOKUP($A194,'Institution Evaluation'!$A$56:$J$346,9,0)&amp;""</f>
        <v/>
      </c>
      <c r="K194" s="10">
        <f t="shared" si="40"/>
        <v>10</v>
      </c>
      <c r="L194" s="126">
        <f>IF($E194="Not Scored", "N/A",IF(AND($D194='Auto Responses'!$J$27,$H194=""),"N/A",IF(AND($D194='Auto Responses'!$J$27,$H194='Auto Responses'!$J$7),1,IF(AND($D194='Auto Responses'!$J$27,$H194='Auto Responses'!$J$8),0,IF(OR($F194=$G194,$H194='Auto Responses'!$J$7),1,0)))))</f>
        <v>0</v>
      </c>
      <c r="M194" s="10" t="str">
        <f>VLOOKUP($A194,'Institution Evaluation'!$A$56:$J$346,10,0)&amp;""</f>
        <v>FALSE</v>
      </c>
      <c r="N194" s="10">
        <f t="shared" si="41"/>
        <v>0</v>
      </c>
      <c r="O194" s="126">
        <f t="shared" si="42"/>
        <v>10</v>
      </c>
      <c r="P194" s="126">
        <f t="shared" si="43"/>
        <v>0</v>
      </c>
      <c r="Q194" s="126">
        <f t="shared" si="35"/>
        <v>0</v>
      </c>
      <c r="R194" s="126">
        <f t="shared" si="32"/>
        <v>0</v>
      </c>
      <c r="S194" s="126">
        <f t="shared" si="36"/>
        <v>0</v>
      </c>
      <c r="T194" s="126">
        <f t="shared" si="37"/>
        <v>0</v>
      </c>
      <c r="U194" s="126">
        <f t="shared" si="33"/>
        <v>61</v>
      </c>
      <c r="V194" s="126">
        <f t="shared" si="38"/>
        <v>0</v>
      </c>
    </row>
    <row r="195" spans="1:22" ht="57" x14ac:dyDescent="0.2">
      <c r="A195" s="10" t="str">
        <f>Questions!$A195</f>
        <v>HIPA-09</v>
      </c>
      <c r="B195" s="10" t="str">
        <f t="shared" si="39"/>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Evaluation'!$A$56:$J$346,3,0)&amp;""</f>
        <v/>
      </c>
      <c r="G195" s="10" t="str">
        <f>VLOOKUP($A195,'Institution Evaluation'!$A$56:$J$346,6,0)&amp;""</f>
        <v>Yes</v>
      </c>
      <c r="H195" s="10" t="str">
        <f>VLOOKUP($A195,'Institution Evaluation'!$A$56:$J$346,7,0)&amp;""</f>
        <v/>
      </c>
      <c r="I195" s="10" t="str">
        <f>VLOOKUP($A195,'Institution Evaluation'!$A$56:$J$346,8,0)&amp;""</f>
        <v>Standard Importance</v>
      </c>
      <c r="J195" s="10" t="str">
        <f>VLOOKUP($A195,'Institution Evaluation'!$A$56:$J$346,9,0)&amp;""</f>
        <v/>
      </c>
      <c r="K195" s="10">
        <f t="shared" si="40"/>
        <v>10</v>
      </c>
      <c r="L195" s="126">
        <f>IF($E195="Not Scored", "N/A",IF(AND($D195='Auto Responses'!$J$27,$H195=""),"N/A",IF(AND($D195='Auto Responses'!$J$27,$H195='Auto Responses'!$J$7),1,IF(AND($D195='Auto Responses'!$J$27,$H195='Auto Responses'!$J$8),0,IF(OR($F195=$G195,$H195='Auto Responses'!$J$7),1,0)))))</f>
        <v>0</v>
      </c>
      <c r="M195" s="10" t="str">
        <f>VLOOKUP($A195,'Institution Evaluation'!$A$56:$J$346,10,0)&amp;""</f>
        <v>FALSE</v>
      </c>
      <c r="N195" s="10">
        <f t="shared" si="41"/>
        <v>0</v>
      </c>
      <c r="O195" s="126">
        <f t="shared" si="42"/>
        <v>10</v>
      </c>
      <c r="P195" s="126">
        <f t="shared" si="43"/>
        <v>0</v>
      </c>
      <c r="Q195" s="126">
        <f t="shared" si="35"/>
        <v>0</v>
      </c>
      <c r="R195" s="126">
        <f t="shared" si="32"/>
        <v>0</v>
      </c>
      <c r="S195" s="126">
        <f t="shared" si="36"/>
        <v>0</v>
      </c>
      <c r="T195" s="126">
        <f t="shared" si="37"/>
        <v>0</v>
      </c>
      <c r="U195" s="126">
        <f t="shared" si="33"/>
        <v>61</v>
      </c>
      <c r="V195" s="126">
        <f t="shared" si="38"/>
        <v>0</v>
      </c>
    </row>
    <row r="196" spans="1:22" ht="57" x14ac:dyDescent="0.2">
      <c r="A196" s="10" t="str">
        <f>Questions!$A196</f>
        <v>HIPA-10</v>
      </c>
      <c r="B196" s="10" t="str">
        <f t="shared" si="39"/>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Evaluation'!$A$56:$J$346,3,0)&amp;""</f>
        <v/>
      </c>
      <c r="G196" s="10" t="str">
        <f>VLOOKUP($A196,'Institution Evaluation'!$A$56:$J$346,6,0)&amp;""</f>
        <v>Yes</v>
      </c>
      <c r="H196" s="10" t="str">
        <f>VLOOKUP($A196,'Institution Evaluation'!$A$56:$J$346,7,0)&amp;""</f>
        <v/>
      </c>
      <c r="I196" s="10" t="str">
        <f>VLOOKUP($A196,'Institution Evaluation'!$A$56:$J$346,8,0)&amp;""</f>
        <v>Standard Importance</v>
      </c>
      <c r="J196" s="10" t="str">
        <f>VLOOKUP($A196,'Institution Evaluation'!$A$56:$J$346,9,0)&amp;""</f>
        <v/>
      </c>
      <c r="K196" s="10">
        <f t="shared" si="40"/>
        <v>10</v>
      </c>
      <c r="L196" s="126">
        <f>IF($E196="Not Scored", "N/A",IF(AND($D196='Auto Responses'!$J$27,$H196=""),"N/A",IF(AND($D196='Auto Responses'!$J$27,$H196='Auto Responses'!$J$7),1,IF(AND($D196='Auto Responses'!$J$27,$H196='Auto Responses'!$J$8),0,IF(OR($F196=$G196,$H196='Auto Responses'!$J$7),1,0)))))</f>
        <v>0</v>
      </c>
      <c r="M196" s="10" t="str">
        <f>VLOOKUP($A196,'Institution Evaluation'!$A$56:$J$346,10,0)&amp;""</f>
        <v>FALSE</v>
      </c>
      <c r="N196" s="10">
        <f t="shared" si="41"/>
        <v>0</v>
      </c>
      <c r="O196" s="126">
        <f t="shared" si="42"/>
        <v>10</v>
      </c>
      <c r="P196" s="126">
        <f t="shared" si="43"/>
        <v>0</v>
      </c>
      <c r="Q196" s="126">
        <f t="shared" si="35"/>
        <v>0</v>
      </c>
      <c r="R196" s="126">
        <f t="shared" si="32"/>
        <v>0</v>
      </c>
      <c r="S196" s="126">
        <f t="shared" si="36"/>
        <v>0</v>
      </c>
      <c r="T196" s="126">
        <f t="shared" si="37"/>
        <v>0</v>
      </c>
      <c r="U196" s="126">
        <f t="shared" si="33"/>
        <v>61</v>
      </c>
      <c r="V196" s="126">
        <f t="shared" si="38"/>
        <v>0</v>
      </c>
    </row>
    <row r="197" spans="1:22" ht="57" x14ac:dyDescent="0.2">
      <c r="A197" s="10" t="str">
        <f>Questions!$A197</f>
        <v>HIPA-11</v>
      </c>
      <c r="B197" s="10" t="str">
        <f t="shared" si="39"/>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Evaluation'!$A$56:$J$346,3,0)&amp;""</f>
        <v/>
      </c>
      <c r="G197" s="10" t="str">
        <f>VLOOKUP($A197,'Institution Evaluation'!$A$56:$J$346,6,0)&amp;""</f>
        <v>Yes</v>
      </c>
      <c r="H197" s="10" t="str">
        <f>VLOOKUP($A197,'Institution Evaluation'!$A$56:$J$346,7,0)&amp;""</f>
        <v/>
      </c>
      <c r="I197" s="10" t="str">
        <f>VLOOKUP($A197,'Institution Evaluation'!$A$56:$J$346,8,0)&amp;""</f>
        <v>Standard Importance</v>
      </c>
      <c r="J197" s="10" t="str">
        <f>VLOOKUP($A197,'Institution Evaluation'!$A$56:$J$346,9,0)&amp;""</f>
        <v/>
      </c>
      <c r="K197" s="10">
        <f t="shared" si="40"/>
        <v>10</v>
      </c>
      <c r="L197" s="126">
        <f>IF($E197="Not Scored", "N/A",IF(AND($D197='Auto Responses'!$J$27,$H197=""),"N/A",IF(AND($D197='Auto Responses'!$J$27,$H197='Auto Responses'!$J$7),1,IF(AND($D197='Auto Responses'!$J$27,$H197='Auto Responses'!$J$8),0,IF(OR($F197=$G197,$H197='Auto Responses'!$J$7),1,0)))))</f>
        <v>0</v>
      </c>
      <c r="M197" s="10" t="str">
        <f>VLOOKUP($A197,'Institution Evaluation'!$A$56:$J$346,10,0)&amp;""</f>
        <v>FALSE</v>
      </c>
      <c r="N197" s="10">
        <f t="shared" si="41"/>
        <v>0</v>
      </c>
      <c r="O197" s="126">
        <f t="shared" si="42"/>
        <v>10</v>
      </c>
      <c r="P197" s="126">
        <f t="shared" si="43"/>
        <v>0</v>
      </c>
      <c r="Q197" s="126">
        <f t="shared" si="35"/>
        <v>0</v>
      </c>
      <c r="R197" s="126">
        <f t="shared" ref="R197:R260" si="44">R196+Q197</f>
        <v>0</v>
      </c>
      <c r="S197" s="126">
        <f t="shared" si="36"/>
        <v>0</v>
      </c>
      <c r="T197" s="126">
        <f t="shared" si="37"/>
        <v>0</v>
      </c>
      <c r="U197" s="126">
        <f t="shared" ref="U197:U260" si="45">U196+T197</f>
        <v>61</v>
      </c>
      <c r="V197" s="126">
        <f t="shared" si="38"/>
        <v>0</v>
      </c>
    </row>
    <row r="198" spans="1:22" ht="57" x14ac:dyDescent="0.2">
      <c r="A198" s="10" t="str">
        <f>Questions!$A198</f>
        <v>HIPA-12</v>
      </c>
      <c r="B198" s="10" t="str">
        <f t="shared" si="39"/>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Evaluation'!$A$56:$J$346,3,0)&amp;""</f>
        <v/>
      </c>
      <c r="G198" s="10" t="str">
        <f>VLOOKUP($A198,'Institution Evaluation'!$A$56:$J$346,6,0)&amp;""</f>
        <v>Yes</v>
      </c>
      <c r="H198" s="10" t="str">
        <f>VLOOKUP($A198,'Institution Evaluation'!$A$56:$J$346,7,0)&amp;""</f>
        <v/>
      </c>
      <c r="I198" s="10" t="str">
        <f>VLOOKUP($A198,'Institution Evaluation'!$A$56:$J$346,8,0)&amp;""</f>
        <v>Standard Importance</v>
      </c>
      <c r="J198" s="10" t="str">
        <f>VLOOKUP($A198,'Institution Evaluation'!$A$56:$J$346,9,0)&amp;""</f>
        <v/>
      </c>
      <c r="K198" s="10">
        <f t="shared" si="40"/>
        <v>10</v>
      </c>
      <c r="L198" s="126">
        <f>IF($E198="Not Scored", "N/A",IF(AND($D198='Auto Responses'!$J$27,$H198=""),"N/A",IF(AND($D198='Auto Responses'!$J$27,$H198='Auto Responses'!$J$7),1,IF(AND($D198='Auto Responses'!$J$27,$H198='Auto Responses'!$J$8),0,IF(OR($F198=$G198,$H198='Auto Responses'!$J$7),1,0)))))</f>
        <v>0</v>
      </c>
      <c r="M198" s="10" t="str">
        <f>VLOOKUP($A198,'Institution Evaluation'!$A$56:$J$346,10,0)&amp;""</f>
        <v>FALSE</v>
      </c>
      <c r="N198" s="10">
        <f t="shared" si="41"/>
        <v>0</v>
      </c>
      <c r="O198" s="126">
        <f t="shared" si="42"/>
        <v>10</v>
      </c>
      <c r="P198" s="126">
        <f t="shared" si="43"/>
        <v>0</v>
      </c>
      <c r="Q198" s="126">
        <f t="shared" si="35"/>
        <v>0</v>
      </c>
      <c r="R198" s="126">
        <f t="shared" si="44"/>
        <v>0</v>
      </c>
      <c r="S198" s="126">
        <f t="shared" si="36"/>
        <v>0</v>
      </c>
      <c r="T198" s="126">
        <f t="shared" si="37"/>
        <v>0</v>
      </c>
      <c r="U198" s="126">
        <f t="shared" si="45"/>
        <v>61</v>
      </c>
      <c r="V198" s="126">
        <f t="shared" si="38"/>
        <v>0</v>
      </c>
    </row>
    <row r="199" spans="1:22" ht="57" x14ac:dyDescent="0.2">
      <c r="A199" s="10" t="str">
        <f>Questions!$A199</f>
        <v>HIPA-13</v>
      </c>
      <c r="B199" s="10" t="str">
        <f t="shared" si="39"/>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Evaluation'!$A$56:$J$346,3,0)&amp;""</f>
        <v/>
      </c>
      <c r="G199" s="10" t="str">
        <f>VLOOKUP($A199,'Institution Evaluation'!$A$56:$J$346,6,0)&amp;""</f>
        <v>Yes</v>
      </c>
      <c r="H199" s="10" t="str">
        <f>VLOOKUP($A199,'Institution Evaluation'!$A$56:$J$346,7,0)&amp;""</f>
        <v/>
      </c>
      <c r="I199" s="10" t="str">
        <f>VLOOKUP($A199,'Institution Evaluation'!$A$56:$J$346,8,0)&amp;""</f>
        <v>Standard Importance</v>
      </c>
      <c r="J199" s="10" t="str">
        <f>VLOOKUP($A199,'Institution Evaluation'!$A$56:$J$346,9,0)&amp;""</f>
        <v/>
      </c>
      <c r="K199" s="10">
        <f t="shared" si="40"/>
        <v>10</v>
      </c>
      <c r="L199" s="126">
        <f>IF($E199="Not Scored", "N/A",IF(AND($D199='Auto Responses'!$J$27,$H199=""),"N/A",IF(AND($D199='Auto Responses'!$J$27,$H199='Auto Responses'!$J$7),1,IF(AND($D199='Auto Responses'!$J$27,$H199='Auto Responses'!$J$8),0,IF(OR($F199=$G199,$H199='Auto Responses'!$J$7),1,0)))))</f>
        <v>0</v>
      </c>
      <c r="M199" s="10" t="str">
        <f>VLOOKUP($A199,'Institution Evaluation'!$A$56:$J$346,10,0)&amp;""</f>
        <v>FALSE</v>
      </c>
      <c r="N199" s="10">
        <f t="shared" si="41"/>
        <v>0</v>
      </c>
      <c r="O199" s="126">
        <f t="shared" si="42"/>
        <v>10</v>
      </c>
      <c r="P199" s="126">
        <f t="shared" si="43"/>
        <v>0</v>
      </c>
      <c r="Q199" s="126">
        <f t="shared" si="35"/>
        <v>0</v>
      </c>
      <c r="R199" s="126">
        <f t="shared" si="44"/>
        <v>0</v>
      </c>
      <c r="S199" s="126">
        <f t="shared" si="36"/>
        <v>0</v>
      </c>
      <c r="T199" s="126">
        <f t="shared" si="37"/>
        <v>0</v>
      </c>
      <c r="U199" s="126">
        <f t="shared" si="45"/>
        <v>61</v>
      </c>
      <c r="V199" s="126">
        <f t="shared" si="38"/>
        <v>0</v>
      </c>
    </row>
    <row r="200" spans="1:22" ht="57" x14ac:dyDescent="0.2">
      <c r="A200" s="10" t="str">
        <f>Questions!$A200</f>
        <v>HIPA-14</v>
      </c>
      <c r="B200" s="10" t="str">
        <f t="shared" si="39"/>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Evaluation'!$A$56:$J$346,3,0)&amp;""</f>
        <v/>
      </c>
      <c r="G200" s="10" t="str">
        <f>VLOOKUP($A200,'Institution Evaluation'!$A$56:$J$346,6,0)&amp;""</f>
        <v>No</v>
      </c>
      <c r="H200" s="10" t="str">
        <f>VLOOKUP($A200,'Institution Evaluation'!$A$56:$J$346,7,0)&amp;""</f>
        <v/>
      </c>
      <c r="I200" s="10" t="str">
        <f>VLOOKUP($A200,'Institution Evaluation'!$A$56:$J$346,8,0)&amp;""</f>
        <v>Standard Importance</v>
      </c>
      <c r="J200" s="10" t="str">
        <f>VLOOKUP($A200,'Institution Evaluation'!$A$56:$J$346,9,0)&amp;""</f>
        <v/>
      </c>
      <c r="K200" s="10">
        <f t="shared" si="40"/>
        <v>10</v>
      </c>
      <c r="L200" s="126">
        <f>IF($E200="Not Scored", "N/A",IF(AND($D200='Auto Responses'!$J$27,$H200=""),"N/A",IF(AND($D200='Auto Responses'!$J$27,$H200='Auto Responses'!$J$7),1,IF(AND($D200='Auto Responses'!$J$27,$H200='Auto Responses'!$J$8),0,IF(OR($F200=$G200,$H200='Auto Responses'!$J$7),1,0)))))</f>
        <v>0</v>
      </c>
      <c r="M200" s="10" t="str">
        <f>VLOOKUP($A200,'Institution Evaluation'!$A$56:$J$346,10,0)&amp;""</f>
        <v>FALSE</v>
      </c>
      <c r="N200" s="10">
        <f t="shared" si="41"/>
        <v>0</v>
      </c>
      <c r="O200" s="126">
        <f t="shared" si="42"/>
        <v>10</v>
      </c>
      <c r="P200" s="126">
        <f t="shared" si="43"/>
        <v>0</v>
      </c>
      <c r="Q200" s="126">
        <f t="shared" si="35"/>
        <v>0</v>
      </c>
      <c r="R200" s="126">
        <f t="shared" si="44"/>
        <v>0</v>
      </c>
      <c r="S200" s="126">
        <f t="shared" si="36"/>
        <v>0</v>
      </c>
      <c r="T200" s="126">
        <f t="shared" si="37"/>
        <v>0</v>
      </c>
      <c r="U200" s="126">
        <f t="shared" si="45"/>
        <v>61</v>
      </c>
      <c r="V200" s="126">
        <f t="shared" si="38"/>
        <v>0</v>
      </c>
    </row>
    <row r="201" spans="1:22" ht="57" x14ac:dyDescent="0.2">
      <c r="A201" s="10" t="str">
        <f>Questions!$A201</f>
        <v>HIPA-15</v>
      </c>
      <c r="B201" s="10" t="str">
        <f t="shared" si="39"/>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Evaluation'!$A$56:$J$346,3,0)&amp;""</f>
        <v/>
      </c>
      <c r="G201" s="10" t="str">
        <f>VLOOKUP($A201,'Institution Evaluation'!$A$56:$J$346,6,0)&amp;""</f>
        <v>Yes</v>
      </c>
      <c r="H201" s="10" t="str">
        <f>VLOOKUP($A201,'Institution Evaluation'!$A$56:$J$346,7,0)&amp;""</f>
        <v/>
      </c>
      <c r="I201" s="10" t="str">
        <f>VLOOKUP($A201,'Institution Evaluation'!$A$56:$J$346,8,0)&amp;""</f>
        <v>Standard Importance</v>
      </c>
      <c r="J201" s="10" t="str">
        <f>VLOOKUP($A201,'Institution Evaluation'!$A$56:$J$346,9,0)&amp;""</f>
        <v/>
      </c>
      <c r="K201" s="10">
        <f t="shared" si="40"/>
        <v>10</v>
      </c>
      <c r="L201" s="126">
        <f>IF($E201="Not Scored", "N/A",IF(AND($D201='Auto Responses'!$J$27,$H201=""),"N/A",IF(AND($D201='Auto Responses'!$J$27,$H201='Auto Responses'!$J$7),1,IF(AND($D201='Auto Responses'!$J$27,$H201='Auto Responses'!$J$8),0,IF(OR($F201=$G201,$H201='Auto Responses'!$J$7),1,0)))))</f>
        <v>0</v>
      </c>
      <c r="M201" s="10" t="str">
        <f>VLOOKUP($A201,'Institution Evaluation'!$A$56:$J$346,10,0)&amp;""</f>
        <v>FALSE</v>
      </c>
      <c r="N201" s="10">
        <f t="shared" si="41"/>
        <v>0</v>
      </c>
      <c r="O201" s="126">
        <f t="shared" si="42"/>
        <v>10</v>
      </c>
      <c r="P201" s="126">
        <f t="shared" si="43"/>
        <v>0</v>
      </c>
      <c r="Q201" s="126">
        <f t="shared" si="35"/>
        <v>0</v>
      </c>
      <c r="R201" s="126">
        <f t="shared" si="44"/>
        <v>0</v>
      </c>
      <c r="S201" s="126">
        <f t="shared" si="36"/>
        <v>0</v>
      </c>
      <c r="T201" s="126">
        <f t="shared" si="37"/>
        <v>0</v>
      </c>
      <c r="U201" s="126">
        <f t="shared" si="45"/>
        <v>61</v>
      </c>
      <c r="V201" s="126">
        <f t="shared" si="38"/>
        <v>0</v>
      </c>
    </row>
    <row r="202" spans="1:22" ht="57" x14ac:dyDescent="0.2">
      <c r="A202" s="10" t="str">
        <f>Questions!$A202</f>
        <v>HIPA-16</v>
      </c>
      <c r="B202" s="10" t="str">
        <f t="shared" si="39"/>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Evaluation'!$A$56:$J$346,3,0)&amp;""</f>
        <v/>
      </c>
      <c r="G202" s="10" t="str">
        <f>VLOOKUP($A202,'Institution Evaluation'!$A$56:$J$346,6,0)&amp;""</f>
        <v>Yes</v>
      </c>
      <c r="H202" s="10" t="str">
        <f>VLOOKUP($A202,'Institution Evaluation'!$A$56:$J$346,7,0)&amp;""</f>
        <v/>
      </c>
      <c r="I202" s="10" t="str">
        <f>VLOOKUP($A202,'Institution Evaluation'!$A$56:$J$346,8,0)&amp;""</f>
        <v>Standard Importance</v>
      </c>
      <c r="J202" s="10" t="str">
        <f>VLOOKUP($A202,'Institution Evaluation'!$A$56:$J$346,9,0)&amp;""</f>
        <v/>
      </c>
      <c r="K202" s="10">
        <f t="shared" si="40"/>
        <v>10</v>
      </c>
      <c r="L202" s="126">
        <f>IF($E202="Not Scored", "N/A",IF(AND($D202='Auto Responses'!$J$27,$H202=""),"N/A",IF(AND($D202='Auto Responses'!$J$27,$H202='Auto Responses'!$J$7),1,IF(AND($D202='Auto Responses'!$J$27,$H202='Auto Responses'!$J$8),0,IF(OR($F202=$G202,$H202='Auto Responses'!$J$7),1,0)))))</f>
        <v>0</v>
      </c>
      <c r="M202" s="10" t="str">
        <f>VLOOKUP($A202,'Institution Evaluation'!$A$56:$J$346,10,0)&amp;""</f>
        <v>FALSE</v>
      </c>
      <c r="N202" s="10">
        <f t="shared" si="41"/>
        <v>0</v>
      </c>
      <c r="O202" s="126">
        <f t="shared" si="42"/>
        <v>10</v>
      </c>
      <c r="P202" s="126">
        <f t="shared" si="43"/>
        <v>0</v>
      </c>
      <c r="Q202" s="126">
        <f t="shared" si="35"/>
        <v>0</v>
      </c>
      <c r="R202" s="126">
        <f t="shared" si="44"/>
        <v>0</v>
      </c>
      <c r="S202" s="126">
        <f t="shared" si="36"/>
        <v>0</v>
      </c>
      <c r="T202" s="126">
        <f t="shared" si="37"/>
        <v>0</v>
      </c>
      <c r="U202" s="126">
        <f t="shared" si="45"/>
        <v>61</v>
      </c>
      <c r="V202" s="126">
        <f t="shared" si="38"/>
        <v>0</v>
      </c>
    </row>
    <row r="203" spans="1:22" ht="57" x14ac:dyDescent="0.2">
      <c r="A203" s="10" t="str">
        <f>Questions!$A203</f>
        <v>HIPA-17</v>
      </c>
      <c r="B203" s="10" t="str">
        <f t="shared" si="39"/>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Evaluation'!$A$56:$J$346,3,0)&amp;""</f>
        <v/>
      </c>
      <c r="G203" s="10" t="str">
        <f>VLOOKUP($A203,'Institution Evaluation'!$A$56:$J$346,6,0)&amp;""</f>
        <v>Yes</v>
      </c>
      <c r="H203" s="10" t="str">
        <f>VLOOKUP($A203,'Institution Evaluation'!$A$56:$J$346,7,0)&amp;""</f>
        <v/>
      </c>
      <c r="I203" s="10" t="str">
        <f>VLOOKUP($A203,'Institution Evaluation'!$A$56:$J$346,8,0)&amp;""</f>
        <v>Standard Importance</v>
      </c>
      <c r="J203" s="10" t="str">
        <f>VLOOKUP($A203,'Institution Evaluation'!$A$56:$J$346,9,0)&amp;""</f>
        <v/>
      </c>
      <c r="K203" s="10">
        <f t="shared" si="40"/>
        <v>10</v>
      </c>
      <c r="L203" s="126">
        <f>IF($E203="Not Scored", "N/A",IF(AND($D203='Auto Responses'!$J$27,$H203=""),"N/A",IF(AND($D203='Auto Responses'!$J$27,$H203='Auto Responses'!$J$7),1,IF(AND($D203='Auto Responses'!$J$27,$H203='Auto Responses'!$J$8),0,IF(OR($F203=$G203,$H203='Auto Responses'!$J$7),1,0)))))</f>
        <v>0</v>
      </c>
      <c r="M203" s="10" t="str">
        <f>VLOOKUP($A203,'Institution Evaluation'!$A$56:$J$346,10,0)&amp;""</f>
        <v>FALSE</v>
      </c>
      <c r="N203" s="10">
        <f t="shared" si="41"/>
        <v>0</v>
      </c>
      <c r="O203" s="126">
        <f t="shared" si="42"/>
        <v>10</v>
      </c>
      <c r="P203" s="126">
        <f t="shared" si="43"/>
        <v>0</v>
      </c>
      <c r="Q203" s="126">
        <f t="shared" si="35"/>
        <v>0</v>
      </c>
      <c r="R203" s="126">
        <f t="shared" si="44"/>
        <v>0</v>
      </c>
      <c r="S203" s="126">
        <f t="shared" si="36"/>
        <v>0</v>
      </c>
      <c r="T203" s="126">
        <f t="shared" si="37"/>
        <v>0</v>
      </c>
      <c r="U203" s="126">
        <f t="shared" si="45"/>
        <v>61</v>
      </c>
      <c r="V203" s="126">
        <f t="shared" si="38"/>
        <v>0</v>
      </c>
    </row>
    <row r="204" spans="1:22" ht="57" x14ac:dyDescent="0.2">
      <c r="A204" s="10" t="str">
        <f>Questions!$A204</f>
        <v>HIPA-18</v>
      </c>
      <c r="B204" s="10" t="str">
        <f t="shared" si="39"/>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Evaluation'!$A$56:$J$346,3,0)&amp;""</f>
        <v/>
      </c>
      <c r="G204" s="10" t="str">
        <f>VLOOKUP($A204,'Institution Evaluation'!$A$56:$J$346,6,0)&amp;""</f>
        <v>No</v>
      </c>
      <c r="H204" s="10" t="str">
        <f>VLOOKUP($A204,'Institution Evaluation'!$A$56:$J$346,7,0)&amp;""</f>
        <v/>
      </c>
      <c r="I204" s="10" t="str">
        <f>VLOOKUP($A204,'Institution Evaluation'!$A$56:$J$346,8,0)&amp;""</f>
        <v>Standard Importance</v>
      </c>
      <c r="J204" s="10" t="str">
        <f>VLOOKUP($A204,'Institution Evaluation'!$A$56:$J$346,9,0)&amp;""</f>
        <v/>
      </c>
      <c r="K204" s="10">
        <f t="shared" si="40"/>
        <v>10</v>
      </c>
      <c r="L204" s="126">
        <f>IF($E204="Not Scored", "N/A",IF(AND($D204='Auto Responses'!$J$27,$H204=""),"N/A",IF(AND($D204='Auto Responses'!$J$27,$H204='Auto Responses'!$J$7),1,IF(AND($D204='Auto Responses'!$J$27,$H204='Auto Responses'!$J$8),0,IF(OR($F204=$G204,$H204='Auto Responses'!$J$7),1,0)))))</f>
        <v>0</v>
      </c>
      <c r="M204" s="10" t="str">
        <f>VLOOKUP($A204,'Institution Evaluation'!$A$56:$J$346,10,0)&amp;""</f>
        <v>FALSE</v>
      </c>
      <c r="N204" s="10">
        <f t="shared" si="41"/>
        <v>0</v>
      </c>
      <c r="O204" s="126">
        <f t="shared" si="42"/>
        <v>10</v>
      </c>
      <c r="P204" s="126">
        <f t="shared" si="43"/>
        <v>0</v>
      </c>
      <c r="Q204" s="126">
        <f t="shared" si="35"/>
        <v>0</v>
      </c>
      <c r="R204" s="126">
        <f t="shared" si="44"/>
        <v>0</v>
      </c>
      <c r="S204" s="126">
        <f t="shared" si="36"/>
        <v>0</v>
      </c>
      <c r="T204" s="126">
        <f t="shared" si="37"/>
        <v>0</v>
      </c>
      <c r="U204" s="126">
        <f t="shared" si="45"/>
        <v>61</v>
      </c>
      <c r="V204" s="126">
        <f t="shared" si="38"/>
        <v>0</v>
      </c>
    </row>
    <row r="205" spans="1:22" ht="57" x14ac:dyDescent="0.2">
      <c r="A205" s="10" t="str">
        <f>Questions!$A205</f>
        <v>HIPA-19</v>
      </c>
      <c r="B205" s="10" t="str">
        <f t="shared" si="39"/>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Evaluation'!$A$56:$J$346,3,0)&amp;""</f>
        <v/>
      </c>
      <c r="G205" s="10" t="str">
        <f>VLOOKUP($A205,'Institution Evaluation'!$A$56:$J$346,6,0)&amp;""</f>
        <v>Yes</v>
      </c>
      <c r="H205" s="10" t="str">
        <f>VLOOKUP($A205,'Institution Evaluation'!$A$56:$J$346,7,0)&amp;""</f>
        <v/>
      </c>
      <c r="I205" s="10" t="str">
        <f>VLOOKUP($A205,'Institution Evaluation'!$A$56:$J$346,8,0)&amp;""</f>
        <v>Standard Importance</v>
      </c>
      <c r="J205" s="10" t="str">
        <f>VLOOKUP($A205,'Institution Evaluation'!$A$56:$J$346,9,0)&amp;""</f>
        <v/>
      </c>
      <c r="K205" s="10">
        <f t="shared" si="40"/>
        <v>10</v>
      </c>
      <c r="L205" s="126">
        <f>IF($E205="Not Scored", "N/A",IF(AND($D205='Auto Responses'!$J$27,$H205=""),"N/A",IF(AND($D205='Auto Responses'!$J$27,$H205='Auto Responses'!$J$7),1,IF(AND($D205='Auto Responses'!$J$27,$H205='Auto Responses'!$J$8),0,IF(OR($F205=$G205,$H205='Auto Responses'!$J$7),1,0)))))</f>
        <v>0</v>
      </c>
      <c r="M205" s="10" t="str">
        <f>VLOOKUP($A205,'Institution Evaluation'!$A$56:$J$346,10,0)&amp;""</f>
        <v>FALSE</v>
      </c>
      <c r="N205" s="10">
        <f t="shared" si="41"/>
        <v>0</v>
      </c>
      <c r="O205" s="126">
        <f t="shared" si="42"/>
        <v>10</v>
      </c>
      <c r="P205" s="126">
        <f t="shared" si="43"/>
        <v>0</v>
      </c>
      <c r="Q205" s="126">
        <f t="shared" si="35"/>
        <v>0</v>
      </c>
      <c r="R205" s="126">
        <f t="shared" si="44"/>
        <v>0</v>
      </c>
      <c r="S205" s="126">
        <f t="shared" si="36"/>
        <v>0</v>
      </c>
      <c r="T205" s="126">
        <f t="shared" si="37"/>
        <v>0</v>
      </c>
      <c r="U205" s="126">
        <f t="shared" si="45"/>
        <v>61</v>
      </c>
      <c r="V205" s="126">
        <f t="shared" si="38"/>
        <v>0</v>
      </c>
    </row>
    <row r="206" spans="1:22" ht="57" x14ac:dyDescent="0.2">
      <c r="A206" s="10" t="str">
        <f>Questions!$A206</f>
        <v>HIPA-20</v>
      </c>
      <c r="B206" s="10" t="str">
        <f t="shared" si="39"/>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Evaluation'!$A$56:$J$346,3,0)&amp;""</f>
        <v/>
      </c>
      <c r="G206" s="10" t="str">
        <f>VLOOKUP($A206,'Institution Evaluation'!$A$56:$J$346,6,0)&amp;""</f>
        <v>Yes</v>
      </c>
      <c r="H206" s="10" t="str">
        <f>VLOOKUP($A206,'Institution Evaluation'!$A$56:$J$346,7,0)&amp;""</f>
        <v/>
      </c>
      <c r="I206" s="10" t="str">
        <f>VLOOKUP($A206,'Institution Evaluation'!$A$56:$J$346,8,0)&amp;""</f>
        <v>Standard Importance</v>
      </c>
      <c r="J206" s="10" t="str">
        <f>VLOOKUP($A206,'Institution Evaluation'!$A$56:$J$346,9,0)&amp;""</f>
        <v/>
      </c>
      <c r="K206" s="10">
        <f t="shared" si="40"/>
        <v>10</v>
      </c>
      <c r="L206" s="126">
        <f>IF($E206="Not Scored", "N/A",IF(AND($D206='Auto Responses'!$J$27,$H206=""),"N/A",IF(AND($D206='Auto Responses'!$J$27,$H206='Auto Responses'!$J$7),1,IF(AND($D206='Auto Responses'!$J$27,$H206='Auto Responses'!$J$8),0,IF(OR($F206=$G206,$H206='Auto Responses'!$J$7),1,0)))))</f>
        <v>0</v>
      </c>
      <c r="M206" s="10" t="str">
        <f>VLOOKUP($A206,'Institution Evaluation'!$A$56:$J$346,10,0)&amp;""</f>
        <v>FALSE</v>
      </c>
      <c r="N206" s="10">
        <f t="shared" si="41"/>
        <v>0</v>
      </c>
      <c r="O206" s="126">
        <f t="shared" si="42"/>
        <v>10</v>
      </c>
      <c r="P206" s="126">
        <f t="shared" si="43"/>
        <v>0</v>
      </c>
      <c r="Q206" s="126">
        <f t="shared" si="35"/>
        <v>0</v>
      </c>
      <c r="R206" s="126">
        <f t="shared" si="44"/>
        <v>0</v>
      </c>
      <c r="S206" s="126">
        <f t="shared" si="36"/>
        <v>0</v>
      </c>
      <c r="T206" s="126">
        <f t="shared" si="37"/>
        <v>0</v>
      </c>
      <c r="U206" s="126">
        <f t="shared" si="45"/>
        <v>61</v>
      </c>
      <c r="V206" s="126">
        <f t="shared" si="38"/>
        <v>0</v>
      </c>
    </row>
    <row r="207" spans="1:22" ht="57" x14ac:dyDescent="0.2">
      <c r="A207" s="10" t="str">
        <f>Questions!$A207</f>
        <v>HIPA-21</v>
      </c>
      <c r="B207" s="10" t="str">
        <f t="shared" si="39"/>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Evaluation'!$A$56:$J$346,3,0)&amp;""</f>
        <v/>
      </c>
      <c r="G207" s="10" t="str">
        <f>VLOOKUP($A207,'Institution Evaluation'!$A$56:$J$346,6,0)&amp;""</f>
        <v>Yes</v>
      </c>
      <c r="H207" s="10" t="str">
        <f>VLOOKUP($A207,'Institution Evaluation'!$A$56:$J$346,7,0)&amp;""</f>
        <v/>
      </c>
      <c r="I207" s="10" t="str">
        <f>VLOOKUP($A207,'Institution Evaluation'!$A$56:$J$346,8,0)&amp;""</f>
        <v>Standard Importance</v>
      </c>
      <c r="J207" s="10" t="str">
        <f>VLOOKUP($A207,'Institution Evaluation'!$A$56:$J$346,9,0)&amp;""</f>
        <v/>
      </c>
      <c r="K207" s="10">
        <f t="shared" si="40"/>
        <v>10</v>
      </c>
      <c r="L207" s="126">
        <f>IF($E207="Not Scored", "N/A",IF(AND($D207='Auto Responses'!$J$27,$H207=""),"N/A",IF(AND($D207='Auto Responses'!$J$27,$H207='Auto Responses'!$J$7),1,IF(AND($D207='Auto Responses'!$J$27,$H207='Auto Responses'!$J$8),0,IF(OR($F207=$G207,$H207='Auto Responses'!$J$7),1,0)))))</f>
        <v>0</v>
      </c>
      <c r="M207" s="10" t="str">
        <f>VLOOKUP($A207,'Institution Evaluation'!$A$56:$J$346,10,0)&amp;""</f>
        <v>FALSE</v>
      </c>
      <c r="N207" s="10">
        <f t="shared" si="41"/>
        <v>0</v>
      </c>
      <c r="O207" s="126">
        <f t="shared" si="42"/>
        <v>10</v>
      </c>
      <c r="P207" s="126">
        <f t="shared" si="43"/>
        <v>0</v>
      </c>
      <c r="Q207" s="126">
        <f t="shared" si="35"/>
        <v>0</v>
      </c>
      <c r="R207" s="126">
        <f t="shared" si="44"/>
        <v>0</v>
      </c>
      <c r="S207" s="126">
        <f t="shared" si="36"/>
        <v>0</v>
      </c>
      <c r="T207" s="126">
        <f t="shared" si="37"/>
        <v>0</v>
      </c>
      <c r="U207" s="126">
        <f t="shared" si="45"/>
        <v>61</v>
      </c>
      <c r="V207" s="126">
        <f t="shared" si="38"/>
        <v>0</v>
      </c>
    </row>
    <row r="208" spans="1:22" ht="57" x14ac:dyDescent="0.2">
      <c r="A208" s="10" t="str">
        <f>Questions!$A208</f>
        <v>HIPA-22</v>
      </c>
      <c r="B208" s="10" t="str">
        <f t="shared" si="39"/>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Evaluation'!$A$56:$J$346,3,0)&amp;""</f>
        <v/>
      </c>
      <c r="G208" s="10" t="str">
        <f>VLOOKUP($A208,'Institution Evaluation'!$A$56:$J$346,6,0)&amp;""</f>
        <v>Yes</v>
      </c>
      <c r="H208" s="10" t="str">
        <f>VLOOKUP($A208,'Institution Evaluation'!$A$56:$J$346,7,0)&amp;""</f>
        <v/>
      </c>
      <c r="I208" s="10" t="str">
        <f>VLOOKUP($A208,'Institution Evaluation'!$A$56:$J$346,8,0)&amp;""</f>
        <v>Standard Importance</v>
      </c>
      <c r="J208" s="10" t="str">
        <f>VLOOKUP($A208,'Institution Evaluation'!$A$56:$J$346,9,0)&amp;""</f>
        <v/>
      </c>
      <c r="K208" s="10">
        <f t="shared" si="40"/>
        <v>10</v>
      </c>
      <c r="L208" s="126">
        <f>IF($E208="Not Scored", "N/A",IF(AND($D208='Auto Responses'!$J$27,$H208=""),"N/A",IF(AND($D208='Auto Responses'!$J$27,$H208='Auto Responses'!$J$7),1,IF(AND($D208='Auto Responses'!$J$27,$H208='Auto Responses'!$J$8),0,IF(OR($F208=$G208,$H208='Auto Responses'!$J$7),1,0)))))</f>
        <v>0</v>
      </c>
      <c r="M208" s="10" t="str">
        <f>VLOOKUP($A208,'Institution Evaluation'!$A$56:$J$346,10,0)&amp;""</f>
        <v>FALSE</v>
      </c>
      <c r="N208" s="10">
        <f t="shared" si="41"/>
        <v>0</v>
      </c>
      <c r="O208" s="126">
        <f t="shared" si="42"/>
        <v>10</v>
      </c>
      <c r="P208" s="126">
        <f t="shared" si="43"/>
        <v>0</v>
      </c>
      <c r="Q208" s="126">
        <f t="shared" si="35"/>
        <v>0</v>
      </c>
      <c r="R208" s="126">
        <f t="shared" si="44"/>
        <v>0</v>
      </c>
      <c r="S208" s="126">
        <f t="shared" si="36"/>
        <v>0</v>
      </c>
      <c r="T208" s="126">
        <f t="shared" si="37"/>
        <v>0</v>
      </c>
      <c r="U208" s="126">
        <f t="shared" si="45"/>
        <v>61</v>
      </c>
      <c r="V208" s="126">
        <f t="shared" si="38"/>
        <v>0</v>
      </c>
    </row>
    <row r="209" spans="1:22" ht="57" x14ac:dyDescent="0.2">
      <c r="A209" s="10" t="str">
        <f>Questions!$A209</f>
        <v>HIPA-23</v>
      </c>
      <c r="B209" s="10" t="str">
        <f t="shared" si="39"/>
        <v>HIPA</v>
      </c>
      <c r="C209" s="10" t="str">
        <f>VLOOKUP($A209,Questions!$A$3:$L$333,2,0)&amp;""</f>
        <v>How long does the application keep access/change logs?</v>
      </c>
      <c r="D209" s="10" t="str">
        <f>VLOOKUP($A209,Questions!$A$3:$L$333,11,0)&amp;""</f>
        <v/>
      </c>
      <c r="E209" s="10" t="str">
        <f>VLOOKUP($A209,Questions!$A$3:$L$333,12,0)&amp;""</f>
        <v>Case-specific</v>
      </c>
      <c r="F209" s="10" t="str">
        <f>VLOOKUP($A209,'Institution Evaluation'!$A$56:$J$346,3,0)&amp;""</f>
        <v/>
      </c>
      <c r="G209" s="10" t="str">
        <f>VLOOKUP($A209,'Institution Evaluation'!$A$56:$J$346,6,0)&amp;""</f>
        <v>Yes</v>
      </c>
      <c r="H209" s="10" t="str">
        <f>VLOOKUP($A209,'Institution Evaluation'!$A$56:$J$346,7,0)&amp;""</f>
        <v/>
      </c>
      <c r="I209" s="10" t="str">
        <f>VLOOKUP($A209,'Institution Evaluation'!$A$56:$J$346,8,0)&amp;""</f>
        <v>Standard Importance</v>
      </c>
      <c r="J209" s="10" t="str">
        <f>VLOOKUP($A209,'Institution Evaluation'!$A$56:$J$346,9,0)&amp;""</f>
        <v/>
      </c>
      <c r="K209" s="10">
        <f t="shared" si="40"/>
        <v>10</v>
      </c>
      <c r="L209" s="126">
        <f>IF($E209="Not Scored", "N/A",IF(AND($D209='Auto Responses'!$J$27,$H209=""),"N/A",IF(AND($D209='Auto Responses'!$J$27,$H209='Auto Responses'!$J$7),1,IF(AND($D209='Auto Responses'!$J$27,$H209='Auto Responses'!$J$8),0,IF(OR($F209=$G209,$H209='Auto Responses'!$J$7),1,0)))))</f>
        <v>0</v>
      </c>
      <c r="M209" s="10" t="str">
        <f>VLOOKUP($A209,'Institution Evaluation'!$A$56:$J$346,10,0)&amp;""</f>
        <v>FALSE</v>
      </c>
      <c r="N209" s="10">
        <f t="shared" si="41"/>
        <v>0</v>
      </c>
      <c r="O209" s="126">
        <f t="shared" si="42"/>
        <v>10</v>
      </c>
      <c r="P209" s="126">
        <f t="shared" si="43"/>
        <v>0</v>
      </c>
      <c r="Q209" s="126">
        <f t="shared" si="35"/>
        <v>0</v>
      </c>
      <c r="R209" s="126">
        <f t="shared" si="44"/>
        <v>0</v>
      </c>
      <c r="S209" s="126">
        <f t="shared" si="36"/>
        <v>0</v>
      </c>
      <c r="T209" s="126">
        <f t="shared" si="37"/>
        <v>0</v>
      </c>
      <c r="U209" s="126">
        <f t="shared" si="45"/>
        <v>61</v>
      </c>
      <c r="V209" s="126">
        <f t="shared" si="38"/>
        <v>0</v>
      </c>
    </row>
    <row r="210" spans="1:22" ht="57" x14ac:dyDescent="0.2">
      <c r="A210" s="10" t="str">
        <f>Questions!$A210</f>
        <v>HIPA-24</v>
      </c>
      <c r="B210" s="10" t="str">
        <f t="shared" si="39"/>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Evaluation'!$A$56:$J$346,3,0)&amp;""</f>
        <v/>
      </c>
      <c r="G210" s="10" t="str">
        <f>VLOOKUP($A210,'Institution Evaluation'!$A$56:$J$346,6,0)&amp;""</f>
        <v>Yes</v>
      </c>
      <c r="H210" s="10" t="str">
        <f>VLOOKUP($A210,'Institution Evaluation'!$A$56:$J$346,7,0)&amp;""</f>
        <v/>
      </c>
      <c r="I210" s="10" t="str">
        <f>VLOOKUP($A210,'Institution Evaluation'!$A$56:$J$346,8,0)&amp;""</f>
        <v>Standard Importance</v>
      </c>
      <c r="J210" s="10" t="str">
        <f>VLOOKUP($A210,'Institution Evaluation'!$A$56:$J$346,9,0)&amp;""</f>
        <v/>
      </c>
      <c r="K210" s="10">
        <f t="shared" si="40"/>
        <v>10</v>
      </c>
      <c r="L210" s="126">
        <f>IF($E210="Not Scored", "N/A",IF(AND($D210='Auto Responses'!$J$27,$H210=""),"N/A",IF(AND($D210='Auto Responses'!$J$27,$H210='Auto Responses'!$J$7),1,IF(AND($D210='Auto Responses'!$J$27,$H210='Auto Responses'!$J$8),0,IF(OR($F210=$G210,$H210='Auto Responses'!$J$7),1,0)))))</f>
        <v>0</v>
      </c>
      <c r="M210" s="10" t="str">
        <f>VLOOKUP($A210,'Institution Evaluation'!$A$56:$J$346,10,0)&amp;""</f>
        <v>FALSE</v>
      </c>
      <c r="N210" s="10">
        <f t="shared" si="41"/>
        <v>0</v>
      </c>
      <c r="O210" s="126">
        <f t="shared" si="42"/>
        <v>10</v>
      </c>
      <c r="P210" s="126">
        <f t="shared" si="43"/>
        <v>0</v>
      </c>
      <c r="Q210" s="126">
        <f t="shared" si="35"/>
        <v>0</v>
      </c>
      <c r="R210" s="126">
        <f t="shared" si="44"/>
        <v>0</v>
      </c>
      <c r="S210" s="126">
        <f t="shared" si="36"/>
        <v>0</v>
      </c>
      <c r="T210" s="126">
        <f t="shared" si="37"/>
        <v>0</v>
      </c>
      <c r="U210" s="126">
        <f t="shared" si="45"/>
        <v>61</v>
      </c>
      <c r="V210" s="126">
        <f t="shared" si="38"/>
        <v>0</v>
      </c>
    </row>
    <row r="211" spans="1:22" ht="57" x14ac:dyDescent="0.2">
      <c r="A211" s="10" t="str">
        <f>Questions!$A211</f>
        <v>HIPA-25</v>
      </c>
      <c r="B211" s="10" t="str">
        <f t="shared" si="39"/>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Evaluation'!$A$56:$J$346,3,0)&amp;""</f>
        <v/>
      </c>
      <c r="G211" s="10" t="str">
        <f>VLOOKUP($A211,'Institution Evaluation'!$A$56:$J$346,6,0)&amp;""</f>
        <v>Yes</v>
      </c>
      <c r="H211" s="10" t="str">
        <f>VLOOKUP($A211,'Institution Evaluation'!$A$56:$J$346,7,0)&amp;""</f>
        <v/>
      </c>
      <c r="I211" s="10" t="str">
        <f>VLOOKUP($A211,'Institution Evaluation'!$A$56:$J$346,8,0)&amp;""</f>
        <v>Standard Importance</v>
      </c>
      <c r="J211" s="10" t="str">
        <f>VLOOKUP($A211,'Institution Evaluation'!$A$56:$J$346,9,0)&amp;""</f>
        <v/>
      </c>
      <c r="K211" s="10">
        <f t="shared" si="40"/>
        <v>10</v>
      </c>
      <c r="L211" s="126">
        <f>IF($E211="Not Scored", "N/A",IF(AND($D211='Auto Responses'!$J$27,$H211=""),"N/A",IF(AND($D211='Auto Responses'!$J$27,$H211='Auto Responses'!$J$7),1,IF(AND($D211='Auto Responses'!$J$27,$H211='Auto Responses'!$J$8),0,IF(OR($F211=$G211,$H211='Auto Responses'!$J$7),1,0)))))</f>
        <v>0</v>
      </c>
      <c r="M211" s="10" t="str">
        <f>VLOOKUP($A211,'Institution Evaluation'!$A$56:$J$346,10,0)&amp;""</f>
        <v>FALSE</v>
      </c>
      <c r="N211" s="10">
        <f t="shared" si="41"/>
        <v>0</v>
      </c>
      <c r="O211" s="126">
        <f t="shared" si="42"/>
        <v>10</v>
      </c>
      <c r="P211" s="126">
        <f t="shared" si="43"/>
        <v>0</v>
      </c>
      <c r="Q211" s="126">
        <f t="shared" si="35"/>
        <v>0</v>
      </c>
      <c r="R211" s="126">
        <f t="shared" si="44"/>
        <v>0</v>
      </c>
      <c r="S211" s="126">
        <f t="shared" si="36"/>
        <v>0</v>
      </c>
      <c r="T211" s="126">
        <f t="shared" si="37"/>
        <v>0</v>
      </c>
      <c r="U211" s="126">
        <f t="shared" si="45"/>
        <v>61</v>
      </c>
      <c r="V211" s="126">
        <f t="shared" si="38"/>
        <v>0</v>
      </c>
    </row>
    <row r="212" spans="1:22" ht="57" x14ac:dyDescent="0.2">
      <c r="A212" s="10" t="str">
        <f>Questions!$A212</f>
        <v>HIPA-26</v>
      </c>
      <c r="B212" s="10" t="str">
        <f t="shared" si="39"/>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Evaluation'!$A$56:$J$346,3,0)&amp;""</f>
        <v/>
      </c>
      <c r="G212" s="10" t="str">
        <f>VLOOKUP($A212,'Institution Evaluation'!$A$56:$J$346,6,0)&amp;""</f>
        <v>Yes</v>
      </c>
      <c r="H212" s="10" t="str">
        <f>VLOOKUP($A212,'Institution Evaluation'!$A$56:$J$346,7,0)&amp;""</f>
        <v/>
      </c>
      <c r="I212" s="10" t="str">
        <f>VLOOKUP($A212,'Institution Evaluation'!$A$56:$J$346,8,0)&amp;""</f>
        <v>Standard Importance</v>
      </c>
      <c r="J212" s="10" t="str">
        <f>VLOOKUP($A212,'Institution Evaluation'!$A$56:$J$346,9,0)&amp;""</f>
        <v/>
      </c>
      <c r="K212" s="10">
        <f t="shared" si="40"/>
        <v>10</v>
      </c>
      <c r="L212" s="126">
        <f>IF($E212="Not Scored", "N/A",IF(AND($D212='Auto Responses'!$J$27,$H212=""),"N/A",IF(AND($D212='Auto Responses'!$J$27,$H212='Auto Responses'!$J$7),1,IF(AND($D212='Auto Responses'!$J$27,$H212='Auto Responses'!$J$8),0,IF(OR($F212=$G212,$H212='Auto Responses'!$J$7),1,0)))))</f>
        <v>0</v>
      </c>
      <c r="M212" s="10" t="str">
        <f>VLOOKUP($A212,'Institution Evaluation'!$A$56:$J$346,10,0)&amp;""</f>
        <v>FALSE</v>
      </c>
      <c r="N212" s="10">
        <f t="shared" si="41"/>
        <v>0</v>
      </c>
      <c r="O212" s="126">
        <f t="shared" si="42"/>
        <v>10</v>
      </c>
      <c r="P212" s="126">
        <f t="shared" si="43"/>
        <v>0</v>
      </c>
      <c r="Q212" s="126">
        <f t="shared" si="35"/>
        <v>0</v>
      </c>
      <c r="R212" s="126">
        <f t="shared" si="44"/>
        <v>0</v>
      </c>
      <c r="S212" s="126">
        <f t="shared" si="36"/>
        <v>0</v>
      </c>
      <c r="T212" s="126">
        <f t="shared" si="37"/>
        <v>0</v>
      </c>
      <c r="U212" s="126">
        <f t="shared" si="45"/>
        <v>61</v>
      </c>
      <c r="V212" s="126">
        <f t="shared" si="38"/>
        <v>0</v>
      </c>
    </row>
    <row r="213" spans="1:22" ht="57" x14ac:dyDescent="0.2">
      <c r="A213" s="10" t="str">
        <f>Questions!$A213</f>
        <v>HIPA-27</v>
      </c>
      <c r="B213" s="10" t="str">
        <f t="shared" si="39"/>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Evaluation'!$A$56:$J$346,3,0)&amp;""</f>
        <v/>
      </c>
      <c r="G213" s="10" t="str">
        <f>VLOOKUP($A213,'Institution Evaluation'!$A$56:$J$346,6,0)&amp;""</f>
        <v>Yes</v>
      </c>
      <c r="H213" s="10" t="str">
        <f>VLOOKUP($A213,'Institution Evaluation'!$A$56:$J$346,7,0)&amp;""</f>
        <v/>
      </c>
      <c r="I213" s="10" t="str">
        <f>VLOOKUP($A213,'Institution Evaluation'!$A$56:$J$346,8,0)&amp;""</f>
        <v>Standard Importance</v>
      </c>
      <c r="J213" s="10" t="str">
        <f>VLOOKUP($A213,'Institution Evaluation'!$A$56:$J$346,9,0)&amp;""</f>
        <v/>
      </c>
      <c r="K213" s="10">
        <f t="shared" si="40"/>
        <v>10</v>
      </c>
      <c r="L213" s="126">
        <f>IF($E213="Not Scored", "N/A",IF(AND($D213='Auto Responses'!$J$27,$H213=""),"N/A",IF(AND($D213='Auto Responses'!$J$27,$H213='Auto Responses'!$J$7),1,IF(AND($D213='Auto Responses'!$J$27,$H213='Auto Responses'!$J$8),0,IF(OR($F213=$G213,$H213='Auto Responses'!$J$7),1,0)))))</f>
        <v>0</v>
      </c>
      <c r="M213" s="10" t="str">
        <f>VLOOKUP($A213,'Institution Evaluation'!$A$56:$J$346,10,0)&amp;""</f>
        <v>FALSE</v>
      </c>
      <c r="N213" s="10">
        <f t="shared" si="41"/>
        <v>0</v>
      </c>
      <c r="O213" s="126">
        <f t="shared" si="42"/>
        <v>10</v>
      </c>
      <c r="P213" s="126">
        <f t="shared" si="43"/>
        <v>0</v>
      </c>
      <c r="Q213" s="126">
        <f t="shared" si="35"/>
        <v>0</v>
      </c>
      <c r="R213" s="126">
        <f t="shared" si="44"/>
        <v>0</v>
      </c>
      <c r="S213" s="126">
        <f t="shared" si="36"/>
        <v>0</v>
      </c>
      <c r="T213" s="126">
        <f t="shared" si="37"/>
        <v>0</v>
      </c>
      <c r="U213" s="126">
        <f t="shared" si="45"/>
        <v>61</v>
      </c>
      <c r="V213" s="126">
        <f t="shared" si="38"/>
        <v>0</v>
      </c>
    </row>
    <row r="214" spans="1:22" ht="57" x14ac:dyDescent="0.2">
      <c r="A214" s="10" t="str">
        <f>Questions!$A214</f>
        <v>HIPA-28</v>
      </c>
      <c r="B214" s="10" t="str">
        <f t="shared" si="39"/>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Evaluation'!$A$56:$J$346,3,0)&amp;""</f>
        <v/>
      </c>
      <c r="G214" s="10" t="str">
        <f>VLOOKUP($A214,'Institution Evaluation'!$A$56:$J$346,6,0)&amp;""</f>
        <v>Yes</v>
      </c>
      <c r="H214" s="10" t="str">
        <f>VLOOKUP($A214,'Institution Evaluation'!$A$56:$J$346,7,0)&amp;""</f>
        <v/>
      </c>
      <c r="I214" s="10" t="str">
        <f>VLOOKUP($A214,'Institution Evaluation'!$A$56:$J$346,8,0)&amp;""</f>
        <v>Standard Importance</v>
      </c>
      <c r="J214" s="10" t="str">
        <f>VLOOKUP($A214,'Institution Evaluation'!$A$56:$J$346,9,0)&amp;""</f>
        <v/>
      </c>
      <c r="K214" s="10">
        <f t="shared" si="40"/>
        <v>10</v>
      </c>
      <c r="L214" s="126">
        <f>IF($E214="Not Scored", "N/A",IF(AND($D214='Auto Responses'!$J$27,$H214=""),"N/A",IF(AND($D214='Auto Responses'!$J$27,$H214='Auto Responses'!$J$7),1,IF(AND($D214='Auto Responses'!$J$27,$H214='Auto Responses'!$J$8),0,IF(OR($F214=$G214,$H214='Auto Responses'!$J$7),1,0)))))</f>
        <v>0</v>
      </c>
      <c r="M214" s="10" t="str">
        <f>VLOOKUP($A214,'Institution Evaluation'!$A$56:$J$346,10,0)&amp;""</f>
        <v>FALSE</v>
      </c>
      <c r="N214" s="10">
        <f t="shared" si="41"/>
        <v>0</v>
      </c>
      <c r="O214" s="126">
        <f t="shared" si="42"/>
        <v>10</v>
      </c>
      <c r="P214" s="126">
        <f t="shared" si="43"/>
        <v>0</v>
      </c>
      <c r="Q214" s="126">
        <f t="shared" si="35"/>
        <v>0</v>
      </c>
      <c r="R214" s="126">
        <f t="shared" si="44"/>
        <v>0</v>
      </c>
      <c r="S214" s="126">
        <f t="shared" si="36"/>
        <v>0</v>
      </c>
      <c r="T214" s="126">
        <f t="shared" si="37"/>
        <v>0</v>
      </c>
      <c r="U214" s="126">
        <f t="shared" si="45"/>
        <v>61</v>
      </c>
      <c r="V214" s="126">
        <f t="shared" si="38"/>
        <v>0</v>
      </c>
    </row>
    <row r="215" spans="1:22" ht="57" x14ac:dyDescent="0.2">
      <c r="A215" s="10" t="str">
        <f>Questions!$A215</f>
        <v>HIPA-29</v>
      </c>
      <c r="B215" s="10" t="str">
        <f t="shared" si="39"/>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Evaluation'!$A$56:$J$346,3,0)&amp;""</f>
        <v/>
      </c>
      <c r="G215" s="10" t="str">
        <f>VLOOKUP($A215,'Institution Evaluation'!$A$56:$J$346,6,0)&amp;""</f>
        <v>Yes</v>
      </c>
      <c r="H215" s="10" t="str">
        <f>VLOOKUP($A215,'Institution Evaluation'!$A$56:$J$346,7,0)&amp;""</f>
        <v/>
      </c>
      <c r="I215" s="10" t="str">
        <f>VLOOKUP($A215,'Institution Evaluation'!$A$56:$J$346,8,0)&amp;""</f>
        <v>Minor Importance</v>
      </c>
      <c r="J215" s="10" t="str">
        <f>VLOOKUP($A215,'Institution Evaluation'!$A$56:$J$346,9,0)&amp;""</f>
        <v/>
      </c>
      <c r="K215" s="10">
        <f t="shared" si="40"/>
        <v>5</v>
      </c>
      <c r="L215" s="126">
        <f>IF($E215="Not Scored", "N/A",IF(AND($D215='Auto Responses'!$J$27,$H215=""),"N/A",IF(AND($D215='Auto Responses'!$J$27,$H215='Auto Responses'!$J$7),1,IF(AND($D215='Auto Responses'!$J$27,$H215='Auto Responses'!$J$8),0,IF(OR($F215=$G215,$H215='Auto Responses'!$J$7),1,0)))))</f>
        <v>0</v>
      </c>
      <c r="M215" s="10" t="str">
        <f>VLOOKUP($A215,'Institution Evaluation'!$A$56:$J$346,10,0)&amp;""</f>
        <v>FALSE</v>
      </c>
      <c r="N215" s="10">
        <f t="shared" si="41"/>
        <v>0</v>
      </c>
      <c r="O215" s="126">
        <f t="shared" si="42"/>
        <v>5</v>
      </c>
      <c r="P215" s="126">
        <f t="shared" si="43"/>
        <v>0</v>
      </c>
      <c r="Q215" s="126">
        <f t="shared" si="35"/>
        <v>0</v>
      </c>
      <c r="R215" s="126">
        <f t="shared" si="44"/>
        <v>0</v>
      </c>
      <c r="S215" s="126">
        <f t="shared" si="36"/>
        <v>0</v>
      </c>
      <c r="T215" s="126">
        <f t="shared" si="37"/>
        <v>0</v>
      </c>
      <c r="U215" s="126">
        <f t="shared" si="45"/>
        <v>61</v>
      </c>
      <c r="V215" s="126">
        <f t="shared" si="38"/>
        <v>0</v>
      </c>
    </row>
    <row r="216" spans="1:22" ht="57" x14ac:dyDescent="0.2">
      <c r="A216" s="10" t="str">
        <f>Questions!$A216</f>
        <v>PCID-01</v>
      </c>
      <c r="B216" s="10" t="str">
        <f t="shared" si="39"/>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Evaluation'!$A$56:$J$346,3,0)&amp;""</f>
        <v/>
      </c>
      <c r="G216" s="10" t="str">
        <f>VLOOKUP($A216,'Institution Evaluation'!$A$56:$J$346,6,0)&amp;""</f>
        <v>Yes</v>
      </c>
      <c r="H216" s="10" t="str">
        <f>VLOOKUP($A216,'Institution Evaluation'!$A$56:$J$346,7,0)&amp;""</f>
        <v/>
      </c>
      <c r="I216" s="10" t="str">
        <f>VLOOKUP($A216,'Institution Evaluation'!$A$56:$J$346,8,0)&amp;""</f>
        <v>Critical Importance</v>
      </c>
      <c r="J216" s="10" t="str">
        <f>VLOOKUP($A216,'Institution Evaluation'!$A$56:$J$346,9,0)&amp;""</f>
        <v/>
      </c>
      <c r="K216" s="10">
        <f t="shared" si="40"/>
        <v>20</v>
      </c>
      <c r="L216" s="126">
        <f>IF($E216="Not Scored", "N/A",IF(AND($D216='Auto Responses'!$J$27,$H216=""),"N/A",IF(AND($D216='Auto Responses'!$J$27,$H216='Auto Responses'!$J$7),1,IF(AND($D216='Auto Responses'!$J$27,$H216='Auto Responses'!$J$8),0,IF(OR($F216=$G216,$H216='Auto Responses'!$J$7),1,0)))))</f>
        <v>0</v>
      </c>
      <c r="M216" s="10" t="str">
        <f>VLOOKUP($A216,'Institution Evaluation'!$A$56:$J$346,10,0)&amp;""</f>
        <v>FALSE</v>
      </c>
      <c r="N216" s="10">
        <f t="shared" si="41"/>
        <v>1</v>
      </c>
      <c r="O216" s="126">
        <f t="shared" si="42"/>
        <v>20</v>
      </c>
      <c r="P216" s="126">
        <f t="shared" si="43"/>
        <v>0</v>
      </c>
      <c r="Q216" s="126">
        <f t="shared" si="35"/>
        <v>0</v>
      </c>
      <c r="R216" s="126">
        <f t="shared" si="44"/>
        <v>0</v>
      </c>
      <c r="S216" s="126">
        <f t="shared" si="36"/>
        <v>0</v>
      </c>
      <c r="T216" s="126">
        <f t="shared" si="37"/>
        <v>1</v>
      </c>
      <c r="U216" s="126">
        <f t="shared" si="45"/>
        <v>62</v>
      </c>
      <c r="V216" s="126">
        <f t="shared" si="38"/>
        <v>62</v>
      </c>
    </row>
    <row r="217" spans="1:22" ht="57" x14ac:dyDescent="0.2">
      <c r="A217" s="10" t="str">
        <f>Questions!$A217</f>
        <v>PCID-02</v>
      </c>
      <c r="B217" s="10" t="str">
        <f t="shared" si="39"/>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Evaluation'!$A$56:$J$346,3,0)&amp;""</f>
        <v/>
      </c>
      <c r="G217" s="10" t="str">
        <f>VLOOKUP($A217,'Institution Evaluation'!$A$56:$J$346,6,0)&amp;""</f>
        <v>No</v>
      </c>
      <c r="H217" s="10" t="str">
        <f>VLOOKUP($A217,'Institution Evaluation'!$A$56:$J$346,7,0)&amp;""</f>
        <v/>
      </c>
      <c r="I217" s="10" t="str">
        <f>VLOOKUP($A217,'Institution Evaluation'!$A$56:$J$346,8,0)&amp;""</f>
        <v>Critical Importance</v>
      </c>
      <c r="J217" s="10" t="str">
        <f>VLOOKUP($A217,'Institution Evaluation'!$A$56:$J$346,9,0)&amp;""</f>
        <v/>
      </c>
      <c r="K217" s="10">
        <f t="shared" si="40"/>
        <v>20</v>
      </c>
      <c r="L217" s="126">
        <f>IF($E217="Not Scored", "N/A",IF(AND($D217='Auto Responses'!$J$27,$H217=""),"N/A",IF(AND($D217='Auto Responses'!$J$27,$H217='Auto Responses'!$J$7),1,IF(AND($D217='Auto Responses'!$J$27,$H217='Auto Responses'!$J$8),0,IF(OR($F217=$G217,$H217='Auto Responses'!$J$7),1,0)))))</f>
        <v>0</v>
      </c>
      <c r="M217" s="10" t="str">
        <f>VLOOKUP($A217,'Institution Evaluation'!$A$56:$J$346,10,0)&amp;""</f>
        <v>FALSE</v>
      </c>
      <c r="N217" s="10">
        <f t="shared" si="41"/>
        <v>1</v>
      </c>
      <c r="O217" s="126">
        <f t="shared" si="42"/>
        <v>20</v>
      </c>
      <c r="P217" s="126">
        <f t="shared" si="43"/>
        <v>0</v>
      </c>
      <c r="Q217" s="126">
        <f t="shared" si="35"/>
        <v>0</v>
      </c>
      <c r="R217" s="126">
        <f t="shared" si="44"/>
        <v>0</v>
      </c>
      <c r="S217" s="126">
        <f t="shared" si="36"/>
        <v>0</v>
      </c>
      <c r="T217" s="126">
        <f t="shared" si="37"/>
        <v>1</v>
      </c>
      <c r="U217" s="126">
        <f t="shared" si="45"/>
        <v>63</v>
      </c>
      <c r="V217" s="126">
        <f t="shared" si="38"/>
        <v>63</v>
      </c>
    </row>
    <row r="218" spans="1:22" ht="57" x14ac:dyDescent="0.2">
      <c r="A218" s="10" t="str">
        <f>Questions!$A218</f>
        <v>PCID-03</v>
      </c>
      <c r="B218" s="10" t="str">
        <f t="shared" si="39"/>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Evaluation'!$A$56:$J$346,3,0)&amp;""</f>
        <v/>
      </c>
      <c r="G218" s="10" t="str">
        <f>VLOOKUP($A218,'Institution Evaluation'!$A$56:$J$346,6,0)&amp;""</f>
        <v>No</v>
      </c>
      <c r="H218" s="10" t="str">
        <f>VLOOKUP($A218,'Institution Evaluation'!$A$56:$J$346,7,0)&amp;""</f>
        <v/>
      </c>
      <c r="I218" s="10" t="str">
        <f>VLOOKUP($A218,'Institution Evaluation'!$A$56:$J$346,8,0)&amp;""</f>
        <v>Critical Importance</v>
      </c>
      <c r="J218" s="10" t="str">
        <f>VLOOKUP($A218,'Institution Evaluation'!$A$56:$J$346,9,0)&amp;""</f>
        <v/>
      </c>
      <c r="K218" s="10">
        <f t="shared" si="40"/>
        <v>20</v>
      </c>
      <c r="L218" s="126">
        <f>IF($E218="Not Scored", "N/A",IF(AND($D218='Auto Responses'!$J$27,$H218=""),"N/A",IF(AND($D218='Auto Responses'!$J$27,$H218='Auto Responses'!$J$7),1,IF(AND($D218='Auto Responses'!$J$27,$H218='Auto Responses'!$J$8),0,IF(OR($F218=$G218,$H218='Auto Responses'!$J$7),1,0)))))</f>
        <v>0</v>
      </c>
      <c r="M218" s="10" t="str">
        <f>VLOOKUP($A218,'Institution Evaluation'!$A$56:$J$346,10,0)&amp;""</f>
        <v>FALSE</v>
      </c>
      <c r="N218" s="10">
        <f t="shared" si="41"/>
        <v>1</v>
      </c>
      <c r="O218" s="126">
        <f t="shared" si="42"/>
        <v>20</v>
      </c>
      <c r="P218" s="126">
        <f t="shared" si="43"/>
        <v>0</v>
      </c>
      <c r="Q218" s="126">
        <f t="shared" si="35"/>
        <v>0</v>
      </c>
      <c r="R218" s="126">
        <f t="shared" si="44"/>
        <v>0</v>
      </c>
      <c r="S218" s="126">
        <f t="shared" si="36"/>
        <v>0</v>
      </c>
      <c r="T218" s="126">
        <f t="shared" si="37"/>
        <v>1</v>
      </c>
      <c r="U218" s="126">
        <f t="shared" si="45"/>
        <v>64</v>
      </c>
      <c r="V218" s="126">
        <f t="shared" si="38"/>
        <v>64</v>
      </c>
    </row>
    <row r="219" spans="1:22" ht="57" x14ac:dyDescent="0.2">
      <c r="A219" s="10" t="str">
        <f>Questions!$A219</f>
        <v>PCID-04</v>
      </c>
      <c r="B219" s="10" t="str">
        <f t="shared" si="39"/>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Evaluation'!$A$56:$J$346,3,0)&amp;""</f>
        <v/>
      </c>
      <c r="G219" s="10" t="str">
        <f>VLOOKUP($A219,'Institution Evaluation'!$A$56:$J$346,6,0)&amp;""</f>
        <v>Yes</v>
      </c>
      <c r="H219" s="10" t="str">
        <f>VLOOKUP($A219,'Institution Evaluation'!$A$56:$J$346,7,0)&amp;""</f>
        <v/>
      </c>
      <c r="I219" s="10" t="str">
        <f>VLOOKUP($A219,'Institution Evaluation'!$A$56:$J$346,8,0)&amp;""</f>
        <v>Standard Importance</v>
      </c>
      <c r="J219" s="10" t="str">
        <f>VLOOKUP($A219,'Institution Evaluation'!$A$56:$J$346,9,0)&amp;""</f>
        <v/>
      </c>
      <c r="K219" s="10">
        <f t="shared" si="40"/>
        <v>10</v>
      </c>
      <c r="L219" s="126">
        <f>IF($E219="Not Scored", "N/A",IF(AND($D219='Auto Responses'!$J$27,$H219=""),"N/A",IF(AND($D219='Auto Responses'!$J$27,$H219='Auto Responses'!$J$7),1,IF(AND($D219='Auto Responses'!$J$27,$H219='Auto Responses'!$J$8),0,IF(OR($F219=$G219,$H219='Auto Responses'!$J$7),1,0)))))</f>
        <v>0</v>
      </c>
      <c r="M219" s="10" t="str">
        <f>VLOOKUP($A219,'Institution Evaluation'!$A$56:$J$346,10,0)&amp;""</f>
        <v>FALSE</v>
      </c>
      <c r="N219" s="10">
        <f t="shared" si="41"/>
        <v>0</v>
      </c>
      <c r="O219" s="126">
        <f t="shared" si="42"/>
        <v>10</v>
      </c>
      <c r="P219" s="126">
        <f t="shared" si="43"/>
        <v>0</v>
      </c>
      <c r="Q219" s="126">
        <f t="shared" si="35"/>
        <v>0</v>
      </c>
      <c r="R219" s="126">
        <f t="shared" si="44"/>
        <v>0</v>
      </c>
      <c r="S219" s="126">
        <f t="shared" si="36"/>
        <v>0</v>
      </c>
      <c r="T219" s="126">
        <f t="shared" si="37"/>
        <v>0</v>
      </c>
      <c r="U219" s="126">
        <f t="shared" si="45"/>
        <v>64</v>
      </c>
      <c r="V219" s="126">
        <f t="shared" si="38"/>
        <v>0</v>
      </c>
    </row>
    <row r="220" spans="1:22" ht="57" x14ac:dyDescent="0.2">
      <c r="A220" s="10" t="str">
        <f>Questions!$A220</f>
        <v>PCID-05</v>
      </c>
      <c r="B220" s="10" t="str">
        <f t="shared" si="39"/>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Evaluation'!$A$56:$J$346,3,0)&amp;""</f>
        <v/>
      </c>
      <c r="G220" s="10" t="str">
        <f>VLOOKUP($A220,'Institution Evaluation'!$A$56:$J$346,6,0)&amp;""</f>
        <v>Yes</v>
      </c>
      <c r="H220" s="10" t="str">
        <f>VLOOKUP($A220,'Institution Evaluation'!$A$56:$J$346,7,0)&amp;""</f>
        <v/>
      </c>
      <c r="I220" s="10" t="str">
        <f>VLOOKUP($A220,'Institution Evaluation'!$A$56:$J$346,8,0)&amp;""</f>
        <v>Standard Importance</v>
      </c>
      <c r="J220" s="10" t="str">
        <f>VLOOKUP($A220,'Institution Evaluation'!$A$56:$J$346,9,0)&amp;""</f>
        <v/>
      </c>
      <c r="K220" s="10">
        <f t="shared" si="40"/>
        <v>10</v>
      </c>
      <c r="L220" s="126">
        <f>IF($E220="Not Scored", "N/A",IF(AND($D220='Auto Responses'!$J$27,$H220=""),"N/A",IF(AND($D220='Auto Responses'!$J$27,$H220='Auto Responses'!$J$7),1,IF(AND($D220='Auto Responses'!$J$27,$H220='Auto Responses'!$J$8),0,IF(OR($F220=$G220,$H220='Auto Responses'!$J$7),1,0)))))</f>
        <v>0</v>
      </c>
      <c r="M220" s="10" t="str">
        <f>VLOOKUP($A220,'Institution Evaluation'!$A$56:$J$346,10,0)&amp;""</f>
        <v>FALSE</v>
      </c>
      <c r="N220" s="10">
        <f t="shared" si="41"/>
        <v>0</v>
      </c>
      <c r="O220" s="126">
        <f t="shared" si="42"/>
        <v>10</v>
      </c>
      <c r="P220" s="126">
        <f t="shared" si="43"/>
        <v>0</v>
      </c>
      <c r="Q220" s="126">
        <f t="shared" si="35"/>
        <v>0</v>
      </c>
      <c r="R220" s="126">
        <f t="shared" si="44"/>
        <v>0</v>
      </c>
      <c r="S220" s="126">
        <f t="shared" si="36"/>
        <v>0</v>
      </c>
      <c r="T220" s="126">
        <f t="shared" si="37"/>
        <v>0</v>
      </c>
      <c r="U220" s="126">
        <f t="shared" si="45"/>
        <v>64</v>
      </c>
      <c r="V220" s="126">
        <f t="shared" si="38"/>
        <v>0</v>
      </c>
    </row>
    <row r="221" spans="1:22" ht="57" x14ac:dyDescent="0.2">
      <c r="A221" s="10" t="str">
        <f>Questions!$A221</f>
        <v>PCID-06</v>
      </c>
      <c r="B221" s="10" t="str">
        <f t="shared" si="39"/>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Evaluation'!$A$56:$J$346,3,0)&amp;""</f>
        <v/>
      </c>
      <c r="G221" s="10" t="str">
        <f>VLOOKUP($A221,'Institution Evaluation'!$A$56:$J$346,6,0)&amp;""</f>
        <v>Yes</v>
      </c>
      <c r="H221" s="10" t="str">
        <f>VLOOKUP($A221,'Institution Evaluation'!$A$56:$J$346,7,0)&amp;""</f>
        <v/>
      </c>
      <c r="I221" s="10" t="str">
        <f>VLOOKUP($A221,'Institution Evaluation'!$A$56:$J$346,8,0)&amp;""</f>
        <v>Standard Importance</v>
      </c>
      <c r="J221" s="10" t="str">
        <f>VLOOKUP($A221,'Institution Evaluation'!$A$56:$J$346,9,0)&amp;""</f>
        <v/>
      </c>
      <c r="K221" s="10">
        <f t="shared" si="40"/>
        <v>10</v>
      </c>
      <c r="L221" s="126">
        <f>IF($E221="Not Scored", "N/A",IF(AND($D221='Auto Responses'!$J$27,$H221=""),"N/A",IF(AND($D221='Auto Responses'!$J$27,$H221='Auto Responses'!$J$7),1,IF(AND($D221='Auto Responses'!$J$27,$H221='Auto Responses'!$J$8),0,IF(OR($F221=$G221,$H221='Auto Responses'!$J$7),1,0)))))</f>
        <v>0</v>
      </c>
      <c r="M221" s="10" t="str">
        <f>VLOOKUP($A221,'Institution Evaluation'!$A$56:$J$346,10,0)&amp;""</f>
        <v>FALSE</v>
      </c>
      <c r="N221" s="10">
        <f t="shared" si="41"/>
        <v>0</v>
      </c>
      <c r="O221" s="126">
        <f t="shared" si="42"/>
        <v>10</v>
      </c>
      <c r="P221" s="126">
        <f t="shared" si="43"/>
        <v>0</v>
      </c>
      <c r="Q221" s="126">
        <f t="shared" si="35"/>
        <v>0</v>
      </c>
      <c r="R221" s="126">
        <f t="shared" si="44"/>
        <v>0</v>
      </c>
      <c r="S221" s="126">
        <f t="shared" si="36"/>
        <v>0</v>
      </c>
      <c r="T221" s="126">
        <f t="shared" si="37"/>
        <v>0</v>
      </c>
      <c r="U221" s="126">
        <f t="shared" si="45"/>
        <v>64</v>
      </c>
      <c r="V221" s="126">
        <f t="shared" si="38"/>
        <v>0</v>
      </c>
    </row>
    <row r="222" spans="1:22" ht="57" x14ac:dyDescent="0.2">
      <c r="A222" s="10" t="str">
        <f>Questions!$A222</f>
        <v>PCID-07</v>
      </c>
      <c r="B222" s="10" t="str">
        <f t="shared" si="39"/>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Evaluation'!$A$56:$J$346,3,0)&amp;""</f>
        <v/>
      </c>
      <c r="G222" s="10" t="str">
        <f>VLOOKUP($A222,'Institution Evaluation'!$A$56:$J$346,6,0)&amp;""</f>
        <v>Yes</v>
      </c>
      <c r="H222" s="10" t="str">
        <f>VLOOKUP($A222,'Institution Evaluation'!$A$56:$J$346,7,0)&amp;""</f>
        <v/>
      </c>
      <c r="I222" s="10" t="str">
        <f>VLOOKUP($A222,'Institution Evaluation'!$A$56:$J$346,8,0)&amp;""</f>
        <v>Standard Importance</v>
      </c>
      <c r="J222" s="10" t="str">
        <f>VLOOKUP($A222,'Institution Evaluation'!$A$56:$J$346,9,0)&amp;""</f>
        <v/>
      </c>
      <c r="K222" s="10">
        <f t="shared" si="40"/>
        <v>10</v>
      </c>
      <c r="L222" s="126">
        <f>IF($E222="Not Scored", "N/A",IF(AND($D222='Auto Responses'!$J$27,$H222=""),"N/A",IF(AND($D222='Auto Responses'!$J$27,$H222='Auto Responses'!$J$7),1,IF(AND($D222='Auto Responses'!$J$27,$H222='Auto Responses'!$J$8),0,IF(OR($F222=$G222,$H222='Auto Responses'!$J$7),1,0)))))</f>
        <v>0</v>
      </c>
      <c r="M222" s="10" t="str">
        <f>VLOOKUP($A222,'Institution Evaluation'!$A$56:$J$346,10,0)&amp;""</f>
        <v>FALSE</v>
      </c>
      <c r="N222" s="10">
        <f t="shared" si="41"/>
        <v>0</v>
      </c>
      <c r="O222" s="126">
        <f t="shared" si="42"/>
        <v>10</v>
      </c>
      <c r="P222" s="126">
        <f t="shared" si="43"/>
        <v>0</v>
      </c>
      <c r="Q222" s="126">
        <f t="shared" si="35"/>
        <v>0</v>
      </c>
      <c r="R222" s="126">
        <f t="shared" si="44"/>
        <v>0</v>
      </c>
      <c r="S222" s="126">
        <f t="shared" si="36"/>
        <v>0</v>
      </c>
      <c r="T222" s="126">
        <f t="shared" si="37"/>
        <v>0</v>
      </c>
      <c r="U222" s="126">
        <f t="shared" si="45"/>
        <v>64</v>
      </c>
      <c r="V222" s="126">
        <f t="shared" si="38"/>
        <v>0</v>
      </c>
    </row>
    <row r="223" spans="1:22" ht="57" x14ac:dyDescent="0.2">
      <c r="A223" s="10" t="str">
        <f>Questions!$A223</f>
        <v>PCID-08</v>
      </c>
      <c r="B223" s="10" t="str">
        <f t="shared" si="39"/>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Evaluation'!$A$56:$J$346,3,0)&amp;""</f>
        <v/>
      </c>
      <c r="G223" s="10" t="str">
        <f>VLOOKUP($A223,'Institution Evaluation'!$A$56:$J$346,6,0)&amp;""</f>
        <v>Yes</v>
      </c>
      <c r="H223" s="10" t="str">
        <f>VLOOKUP($A223,'Institution Evaluation'!$A$56:$J$346,7,0)&amp;""</f>
        <v/>
      </c>
      <c r="I223" s="10" t="str">
        <f>VLOOKUP($A223,'Institution Evaluation'!$A$56:$J$346,8,0)&amp;""</f>
        <v>Standard Importance</v>
      </c>
      <c r="J223" s="10" t="str">
        <f>VLOOKUP($A223,'Institution Evaluation'!$A$56:$J$346,9,0)&amp;""</f>
        <v/>
      </c>
      <c r="K223" s="10">
        <f t="shared" si="40"/>
        <v>10</v>
      </c>
      <c r="L223" s="126">
        <f>IF($E223="Not Scored", "N/A",IF(AND($D223='Auto Responses'!$J$27,$H223=""),"N/A",IF(AND($D223='Auto Responses'!$J$27,$H223='Auto Responses'!$J$7),1,IF(AND($D223='Auto Responses'!$J$27,$H223='Auto Responses'!$J$8),0,IF(OR($F223=$G223,$H223='Auto Responses'!$J$7),1,0)))))</f>
        <v>0</v>
      </c>
      <c r="M223" s="10" t="str">
        <f>VLOOKUP($A223,'Institution Evaluation'!$A$56:$J$346,10,0)&amp;""</f>
        <v>FALSE</v>
      </c>
      <c r="N223" s="10">
        <f t="shared" si="41"/>
        <v>0</v>
      </c>
      <c r="O223" s="126">
        <f t="shared" si="42"/>
        <v>10</v>
      </c>
      <c r="P223" s="126">
        <f t="shared" si="43"/>
        <v>0</v>
      </c>
      <c r="Q223" s="126">
        <f t="shared" si="35"/>
        <v>0</v>
      </c>
      <c r="R223" s="126">
        <f t="shared" si="44"/>
        <v>0</v>
      </c>
      <c r="S223" s="126">
        <f t="shared" si="36"/>
        <v>0</v>
      </c>
      <c r="T223" s="126">
        <f t="shared" si="37"/>
        <v>0</v>
      </c>
      <c r="U223" s="126">
        <f t="shared" si="45"/>
        <v>64</v>
      </c>
      <c r="V223" s="126">
        <f t="shared" si="38"/>
        <v>0</v>
      </c>
    </row>
    <row r="224" spans="1:22" ht="57" x14ac:dyDescent="0.2">
      <c r="A224" s="10" t="str">
        <f>Questions!$A224</f>
        <v>PCID-09</v>
      </c>
      <c r="B224" s="10" t="str">
        <f t="shared" si="39"/>
        <v>PCID</v>
      </c>
      <c r="C224" s="10" t="str">
        <f>VLOOKUP($A224,Questions!$A$3:$L$333,2,0)&amp;""</f>
        <v>Describe the architecture employed by the system to verify and authorize credit card transactions.</v>
      </c>
      <c r="D224" s="10" t="str">
        <f>VLOOKUP($A224,Questions!$A$3:$L$333,11,0)&amp;""</f>
        <v>Neutral until evaluated</v>
      </c>
      <c r="E224" s="10" t="str">
        <f>VLOOKUP($A224,Questions!$A$3:$L$333,12,0)&amp;""</f>
        <v>Case-Specific</v>
      </c>
      <c r="F224" s="10" t="str">
        <f>VLOOKUP($A224,'Institution Evaluation'!$A$56:$J$346,3,0)&amp;""</f>
        <v/>
      </c>
      <c r="G224" s="10" t="str">
        <f>VLOOKUP($A224,'Institution Evaluation'!$A$56:$J$346,6,0)&amp;""</f>
        <v>Yes</v>
      </c>
      <c r="H224" s="10" t="str">
        <f>VLOOKUP($A224,'Institution Evaluation'!$A$56:$J$346,7,0)&amp;""</f>
        <v/>
      </c>
      <c r="I224" s="10" t="str">
        <f>VLOOKUP($A224,'Institution Evaluation'!$A$56:$J$346,8,0)&amp;""</f>
        <v>Minor Importance</v>
      </c>
      <c r="J224" s="10" t="str">
        <f>VLOOKUP($A224,'Institution Evaluation'!$A$56:$J$346,9,0)&amp;""</f>
        <v/>
      </c>
      <c r="K224" s="10">
        <f t="shared" si="40"/>
        <v>5</v>
      </c>
      <c r="L224" s="126" t="str">
        <f>IF($E224="Not Scored", "N/A",IF(AND($D224='Auto Responses'!$J$27,$H224=""),"N/A",IF(AND($D224='Auto Responses'!$J$27,$H224='Auto Responses'!$J$7),1,IF(AND($D224='Auto Responses'!$J$27,$H224='Auto Responses'!$J$8),0,IF(OR($F224=$G224,$H224='Auto Responses'!$J$7),1,0)))))</f>
        <v>N/A</v>
      </c>
      <c r="M224" s="10" t="str">
        <f>VLOOKUP($A224,'Institution Evaluation'!$A$56:$J$346,10,0)&amp;""</f>
        <v>FALSE</v>
      </c>
      <c r="N224" s="10">
        <f t="shared" si="41"/>
        <v>0</v>
      </c>
      <c r="O224" s="126">
        <f t="shared" si="42"/>
        <v>5</v>
      </c>
      <c r="P224" s="126" t="str">
        <f t="shared" si="43"/>
        <v>N/A</v>
      </c>
      <c r="Q224" s="126">
        <f t="shared" si="35"/>
        <v>0</v>
      </c>
      <c r="R224" s="126">
        <f t="shared" si="44"/>
        <v>0</v>
      </c>
      <c r="S224" s="126">
        <f t="shared" si="36"/>
        <v>0</v>
      </c>
      <c r="T224" s="126">
        <f t="shared" si="37"/>
        <v>0</v>
      </c>
      <c r="U224" s="126">
        <f t="shared" si="45"/>
        <v>64</v>
      </c>
      <c r="V224" s="126">
        <f t="shared" si="38"/>
        <v>0</v>
      </c>
    </row>
    <row r="225" spans="1:22" ht="57" x14ac:dyDescent="0.2">
      <c r="A225" s="10" t="str">
        <f>Questions!$A225</f>
        <v>PCID-10</v>
      </c>
      <c r="B225" s="10" t="str">
        <f t="shared" si="39"/>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Evaluation'!$A$56:$J$346,3,0)&amp;""</f>
        <v/>
      </c>
      <c r="G225" s="10" t="str">
        <f>VLOOKUP($A225,'Institution Evaluation'!$A$56:$J$346,6,0)&amp;""</f>
        <v>Yes</v>
      </c>
      <c r="H225" s="10" t="str">
        <f>VLOOKUP($A225,'Institution Evaluation'!$A$56:$J$346,7,0)&amp;""</f>
        <v/>
      </c>
      <c r="I225" s="10" t="str">
        <f>VLOOKUP($A225,'Institution Evaluation'!$A$56:$J$346,8,0)&amp;""</f>
        <v>Minor Importance</v>
      </c>
      <c r="J225" s="10" t="str">
        <f>VLOOKUP($A225,'Institution Evaluation'!$A$56:$J$346,9,0)&amp;""</f>
        <v/>
      </c>
      <c r="K225" s="10">
        <f t="shared" si="40"/>
        <v>5</v>
      </c>
      <c r="L225" s="126">
        <f>IF($E225="Not Scored", "N/A",IF(AND($D225='Auto Responses'!$J$27,$H225=""),"N/A",IF(AND($D225='Auto Responses'!$J$27,$H225='Auto Responses'!$J$7),1,IF(AND($D225='Auto Responses'!$J$27,$H225='Auto Responses'!$J$8),0,IF(OR($F225=$G225,$H225='Auto Responses'!$J$7),1,0)))))</f>
        <v>0</v>
      </c>
      <c r="M225" s="10" t="str">
        <f>VLOOKUP($A225,'Institution Evaluation'!$A$56:$J$346,10,0)&amp;""</f>
        <v>FALSE</v>
      </c>
      <c r="N225" s="10">
        <f t="shared" si="41"/>
        <v>0</v>
      </c>
      <c r="O225" s="126">
        <f t="shared" si="42"/>
        <v>5</v>
      </c>
      <c r="P225" s="126">
        <f t="shared" si="43"/>
        <v>0</v>
      </c>
      <c r="Q225" s="126">
        <f t="shared" si="35"/>
        <v>0</v>
      </c>
      <c r="R225" s="126">
        <f t="shared" si="44"/>
        <v>0</v>
      </c>
      <c r="S225" s="126">
        <f t="shared" si="36"/>
        <v>0</v>
      </c>
      <c r="T225" s="126">
        <f t="shared" si="37"/>
        <v>0</v>
      </c>
      <c r="U225" s="126">
        <f t="shared" si="45"/>
        <v>64</v>
      </c>
      <c r="V225" s="126">
        <f t="shared" si="38"/>
        <v>0</v>
      </c>
    </row>
    <row r="226" spans="1:22" ht="57" x14ac:dyDescent="0.2">
      <c r="A226" s="10" t="str">
        <f>Questions!$A226</f>
        <v>PCID-11</v>
      </c>
      <c r="B226" s="10" t="str">
        <f t="shared" si="39"/>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Evaluation'!$A$56:$J$346,3,0)&amp;""</f>
        <v/>
      </c>
      <c r="G226" s="10" t="str">
        <f>VLOOKUP($A226,'Institution Evaluation'!$A$56:$J$346,6,0)&amp;""</f>
        <v>Yes</v>
      </c>
      <c r="H226" s="10" t="str">
        <f>VLOOKUP($A226,'Institution Evaluation'!$A$56:$J$346,7,0)&amp;""</f>
        <v/>
      </c>
      <c r="I226" s="10" t="str">
        <f>VLOOKUP($A226,'Institution Evaluation'!$A$56:$J$346,8,0)&amp;""</f>
        <v>Minor Importance</v>
      </c>
      <c r="J226" s="10" t="str">
        <f>VLOOKUP($A226,'Institution Evaluation'!$A$56:$J$346,9,0)&amp;""</f>
        <v/>
      </c>
      <c r="K226" s="10">
        <f t="shared" si="40"/>
        <v>5</v>
      </c>
      <c r="L226" s="126">
        <f>IF($E226="Not Scored", "N/A",IF(AND($D226='Auto Responses'!$J$27,$H226=""),"N/A",IF(AND($D226='Auto Responses'!$J$27,$H226='Auto Responses'!$J$7),1,IF(AND($D226='Auto Responses'!$J$27,$H226='Auto Responses'!$J$8),0,IF(OR($F226=$G226,$H226='Auto Responses'!$J$7),1,0)))))</f>
        <v>0</v>
      </c>
      <c r="M226" s="10" t="str">
        <f>VLOOKUP($A226,'Institution Evaluation'!$A$56:$J$346,10,0)&amp;""</f>
        <v>FALSE</v>
      </c>
      <c r="N226" s="10">
        <f t="shared" si="41"/>
        <v>0</v>
      </c>
      <c r="O226" s="126">
        <f t="shared" si="42"/>
        <v>5</v>
      </c>
      <c r="P226" s="126">
        <f t="shared" si="43"/>
        <v>0</v>
      </c>
      <c r="Q226" s="126">
        <f t="shared" si="35"/>
        <v>0</v>
      </c>
      <c r="R226" s="126">
        <f t="shared" si="44"/>
        <v>0</v>
      </c>
      <c r="S226" s="126">
        <f t="shared" si="36"/>
        <v>0</v>
      </c>
      <c r="T226" s="126">
        <f t="shared" si="37"/>
        <v>0</v>
      </c>
      <c r="U226" s="126">
        <f t="shared" si="45"/>
        <v>64</v>
      </c>
      <c r="V226" s="126">
        <f t="shared" si="38"/>
        <v>0</v>
      </c>
    </row>
    <row r="227" spans="1:22" ht="71.25" x14ac:dyDescent="0.2">
      <c r="A227" s="10" t="str">
        <f>Questions!$A227</f>
        <v>PCID-12</v>
      </c>
      <c r="B227" s="10" t="str">
        <f t="shared" si="39"/>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Case-Specific</v>
      </c>
      <c r="F227" s="10" t="str">
        <f>VLOOKUP($A227,'Institution Evaluation'!$A$56:$J$346,3,0)&amp;""</f>
        <v/>
      </c>
      <c r="G227" s="10" t="str">
        <f>VLOOKUP($A227,'Institution Evaluation'!$A$56:$J$346,6,0)&amp;""</f>
        <v>Yes</v>
      </c>
      <c r="H227" s="10" t="str">
        <f>VLOOKUP($A227,'Institution Evaluation'!$A$56:$J$346,7,0)&amp;""</f>
        <v/>
      </c>
      <c r="I227" s="10" t="str">
        <f>VLOOKUP($A227,'Institution Evaluation'!$A$56:$J$346,8,0)&amp;""</f>
        <v>Minor Importance</v>
      </c>
      <c r="J227" s="10" t="str">
        <f>VLOOKUP($A227,'Institution Evaluation'!$A$56:$J$346,9,0)&amp;""</f>
        <v/>
      </c>
      <c r="K227" s="10">
        <f t="shared" si="40"/>
        <v>5</v>
      </c>
      <c r="L227" s="126">
        <f>IF($E227="Not Scored", "N/A",IF(AND($D227='Auto Responses'!$J$27,$H227=""),"N/A",IF(AND($D227='Auto Responses'!$J$27,$H227='Auto Responses'!$J$7),1,IF(AND($D227='Auto Responses'!$J$27,$H227='Auto Responses'!$J$8),0,IF(OR($F227=$G227,$H227='Auto Responses'!$J$7),1,0)))))</f>
        <v>0</v>
      </c>
      <c r="M227" s="10" t="str">
        <f>VLOOKUP($A227,'Institution Evaluation'!$A$56:$J$346,10,0)&amp;""</f>
        <v>FALSE</v>
      </c>
      <c r="N227" s="10">
        <f t="shared" si="41"/>
        <v>0</v>
      </c>
      <c r="O227" s="126">
        <f t="shared" si="42"/>
        <v>5</v>
      </c>
      <c r="P227" s="126">
        <f t="shared" si="43"/>
        <v>0</v>
      </c>
      <c r="Q227" s="126">
        <f t="shared" si="35"/>
        <v>0</v>
      </c>
      <c r="R227" s="126">
        <f t="shared" si="44"/>
        <v>0</v>
      </c>
      <c r="S227" s="126">
        <f t="shared" si="36"/>
        <v>0</v>
      </c>
      <c r="T227" s="126">
        <f t="shared" si="37"/>
        <v>0</v>
      </c>
      <c r="U227" s="126">
        <f t="shared" si="45"/>
        <v>64</v>
      </c>
      <c r="V227" s="126">
        <f t="shared" si="38"/>
        <v>0</v>
      </c>
    </row>
    <row r="228" spans="1:22" ht="57" x14ac:dyDescent="0.2">
      <c r="A228" s="10" t="str">
        <f>Questions!$A228</f>
        <v>OPEM-01</v>
      </c>
      <c r="B228" s="10" t="str">
        <f t="shared" si="39"/>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Evaluation'!$A$56:$J$346,3,0)&amp;""</f>
        <v/>
      </c>
      <c r="G228" s="10" t="str">
        <f>VLOOKUP($A228,'Institution Evaluation'!$A$56:$J$346,6,0)&amp;""</f>
        <v>Yes</v>
      </c>
      <c r="H228" s="10" t="str">
        <f>VLOOKUP($A228,'Institution Evaluation'!$A$56:$J$346,7,0)&amp;""</f>
        <v/>
      </c>
      <c r="I228" s="10" t="str">
        <f>VLOOKUP($A228,'Institution Evaluation'!$A$56:$J$346,8,0)&amp;""</f>
        <v>Standard Importance</v>
      </c>
      <c r="J228" s="10" t="str">
        <f>VLOOKUP($A228,'Institution Evaluation'!$A$56:$J$346,9,0)&amp;""</f>
        <v/>
      </c>
      <c r="K228" s="10">
        <f t="shared" si="40"/>
        <v>10</v>
      </c>
      <c r="L228" s="126">
        <f>IF($E228="Not Scored", "N/A",IF(AND($D228='Auto Responses'!$J$27,$H228=""),"N/A",IF(AND($D228='Auto Responses'!$J$27,$H228='Auto Responses'!$J$7),1,IF(AND($D228='Auto Responses'!$J$27,$H228='Auto Responses'!$J$8),0,IF(OR($F228=$G228,$H228='Auto Responses'!$J$7),1,0)))))</f>
        <v>0</v>
      </c>
      <c r="M228" s="10" t="str">
        <f>VLOOKUP($A228,'Institution Evaluation'!$A$56:$J$346,10,0)&amp;""</f>
        <v>FALSE</v>
      </c>
      <c r="N228" s="10">
        <f t="shared" si="41"/>
        <v>0</v>
      </c>
      <c r="O228" s="126">
        <f t="shared" si="42"/>
        <v>10</v>
      </c>
      <c r="P228" s="126">
        <f t="shared" si="43"/>
        <v>0</v>
      </c>
      <c r="Q228" s="126">
        <f t="shared" si="35"/>
        <v>0</v>
      </c>
      <c r="R228" s="126">
        <f t="shared" si="44"/>
        <v>0</v>
      </c>
      <c r="S228" s="126">
        <f t="shared" si="36"/>
        <v>0</v>
      </c>
      <c r="T228" s="126">
        <f t="shared" si="37"/>
        <v>0</v>
      </c>
      <c r="U228" s="126">
        <f t="shared" si="45"/>
        <v>64</v>
      </c>
      <c r="V228" s="126">
        <f t="shared" si="38"/>
        <v>0</v>
      </c>
    </row>
    <row r="229" spans="1:22" ht="57" x14ac:dyDescent="0.2">
      <c r="A229" s="10" t="str">
        <f>Questions!$A229</f>
        <v>OPEM-02</v>
      </c>
      <c r="B229" s="10" t="str">
        <f t="shared" si="39"/>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Evaluation'!$A$56:$J$346,3,0)&amp;""</f>
        <v/>
      </c>
      <c r="G229" s="10" t="str">
        <f>VLOOKUP($A229,'Institution Evaluation'!$A$56:$J$346,6,0)&amp;""</f>
        <v>No</v>
      </c>
      <c r="H229" s="10" t="str">
        <f>VLOOKUP($A229,'Institution Evaluation'!$A$56:$J$346,7,0)&amp;""</f>
        <v/>
      </c>
      <c r="I229" s="10" t="str">
        <f>VLOOKUP($A229,'Institution Evaluation'!$A$56:$J$346,8,0)&amp;""</f>
        <v>Standard Importance</v>
      </c>
      <c r="J229" s="10" t="str">
        <f>VLOOKUP($A229,'Institution Evaluation'!$A$56:$J$346,9,0)&amp;""</f>
        <v/>
      </c>
      <c r="K229" s="10">
        <f t="shared" si="40"/>
        <v>10</v>
      </c>
      <c r="L229" s="126">
        <f>IF($E229="Not Scored", "N/A",IF(AND($D229='Auto Responses'!$J$27,$H229=""),"N/A",IF(AND($D229='Auto Responses'!$J$27,$H229='Auto Responses'!$J$7),1,IF(AND($D229='Auto Responses'!$J$27,$H229='Auto Responses'!$J$8),0,IF(OR($F229=$G229,$H229='Auto Responses'!$J$7),1,0)))))</f>
        <v>0</v>
      </c>
      <c r="M229" s="10" t="str">
        <f>VLOOKUP($A229,'Institution Evaluation'!$A$56:$J$346,10,0)&amp;""</f>
        <v>FALSE</v>
      </c>
      <c r="N229" s="10">
        <f t="shared" si="41"/>
        <v>0</v>
      </c>
      <c r="O229" s="126">
        <f t="shared" si="42"/>
        <v>10</v>
      </c>
      <c r="P229" s="126">
        <f t="shared" si="43"/>
        <v>0</v>
      </c>
      <c r="Q229" s="126">
        <f t="shared" si="35"/>
        <v>0</v>
      </c>
      <c r="R229" s="126">
        <f t="shared" si="44"/>
        <v>0</v>
      </c>
      <c r="S229" s="126">
        <f t="shared" si="36"/>
        <v>0</v>
      </c>
      <c r="T229" s="126">
        <f t="shared" si="37"/>
        <v>0</v>
      </c>
      <c r="U229" s="126">
        <f t="shared" si="45"/>
        <v>64</v>
      </c>
      <c r="V229" s="126">
        <f t="shared" si="38"/>
        <v>0</v>
      </c>
    </row>
    <row r="230" spans="1:22" ht="57" x14ac:dyDescent="0.2">
      <c r="A230" s="10" t="str">
        <f>Questions!$A230</f>
        <v>OPEM-03</v>
      </c>
      <c r="B230" s="10" t="str">
        <f t="shared" si="39"/>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Evaluation'!$A$56:$J$346,3,0)&amp;""</f>
        <v/>
      </c>
      <c r="G230" s="10" t="str">
        <f>VLOOKUP($A230,'Institution Evaluation'!$A$56:$J$346,6,0)&amp;""</f>
        <v>Yes</v>
      </c>
      <c r="H230" s="10" t="str">
        <f>VLOOKUP($A230,'Institution Evaluation'!$A$56:$J$346,7,0)&amp;""</f>
        <v/>
      </c>
      <c r="I230" s="10" t="str">
        <f>VLOOKUP($A230,'Institution Evaluation'!$A$56:$J$346,8,0)&amp;""</f>
        <v>Standard Importance</v>
      </c>
      <c r="J230" s="10" t="str">
        <f>VLOOKUP($A230,'Institution Evaluation'!$A$56:$J$346,9,0)&amp;""</f>
        <v/>
      </c>
      <c r="K230" s="10">
        <f t="shared" si="40"/>
        <v>10</v>
      </c>
      <c r="L230" s="126">
        <f>IF($E230="Not Scored", "N/A",IF(AND($D230='Auto Responses'!$J$27,$H230=""),"N/A",IF(AND($D230='Auto Responses'!$J$27,$H230='Auto Responses'!$J$7),1,IF(AND($D230='Auto Responses'!$J$27,$H230='Auto Responses'!$J$8),0,IF(OR($F230=$G230,$H230='Auto Responses'!$J$7),1,0)))))</f>
        <v>0</v>
      </c>
      <c r="M230" s="10" t="str">
        <f>VLOOKUP($A230,'Institution Evaluation'!$A$56:$J$346,10,0)&amp;""</f>
        <v>FALSE</v>
      </c>
      <c r="N230" s="10">
        <f t="shared" si="41"/>
        <v>0</v>
      </c>
      <c r="O230" s="126">
        <f t="shared" si="42"/>
        <v>10</v>
      </c>
      <c r="P230" s="126">
        <f t="shared" si="43"/>
        <v>0</v>
      </c>
      <c r="Q230" s="126">
        <f t="shared" si="35"/>
        <v>0</v>
      </c>
      <c r="R230" s="126">
        <f t="shared" si="44"/>
        <v>0</v>
      </c>
      <c r="S230" s="126">
        <f t="shared" si="36"/>
        <v>0</v>
      </c>
      <c r="T230" s="126">
        <f t="shared" si="37"/>
        <v>0</v>
      </c>
      <c r="U230" s="126">
        <f t="shared" si="45"/>
        <v>64</v>
      </c>
      <c r="V230" s="126">
        <f t="shared" si="38"/>
        <v>0</v>
      </c>
    </row>
    <row r="231" spans="1:22" ht="57" x14ac:dyDescent="0.2">
      <c r="A231" s="10" t="str">
        <f>Questions!$A231</f>
        <v>OPEM-04</v>
      </c>
      <c r="B231" s="10" t="str">
        <f t="shared" si="39"/>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Evaluation'!$A$56:$J$346,3,0)&amp;""</f>
        <v/>
      </c>
      <c r="G231" s="10" t="str">
        <f>VLOOKUP($A231,'Institution Evaluation'!$A$56:$J$346,6,0)&amp;""</f>
        <v>No</v>
      </c>
      <c r="H231" s="10" t="str">
        <f>VLOOKUP($A231,'Institution Evaluation'!$A$56:$J$346,7,0)&amp;""</f>
        <v/>
      </c>
      <c r="I231" s="10" t="str">
        <f>VLOOKUP($A231,'Institution Evaluation'!$A$56:$J$346,8,0)&amp;""</f>
        <v>Standard Importance</v>
      </c>
      <c r="J231" s="10" t="str">
        <f>VLOOKUP($A231,'Institution Evaluation'!$A$56:$J$346,9,0)&amp;""</f>
        <v/>
      </c>
      <c r="K231" s="10">
        <f t="shared" si="40"/>
        <v>10</v>
      </c>
      <c r="L231" s="126">
        <f>IF($E231="Not Scored", "N/A",IF(AND($D231='Auto Responses'!$J$27,$H231=""),"N/A",IF(AND($D231='Auto Responses'!$J$27,$H231='Auto Responses'!$J$7),1,IF(AND($D231='Auto Responses'!$J$27,$H231='Auto Responses'!$J$8),0,IF(OR($F231=$G231,$H231='Auto Responses'!$J$7),1,0)))))</f>
        <v>0</v>
      </c>
      <c r="M231" s="10" t="str">
        <f>VLOOKUP($A231,'Institution Evaluation'!$A$56:$J$346,10,0)&amp;""</f>
        <v>FALSE</v>
      </c>
      <c r="N231" s="10">
        <f t="shared" si="41"/>
        <v>0</v>
      </c>
      <c r="O231" s="126">
        <f t="shared" si="42"/>
        <v>10</v>
      </c>
      <c r="P231" s="126">
        <f t="shared" si="43"/>
        <v>0</v>
      </c>
      <c r="Q231" s="126">
        <f t="shared" si="35"/>
        <v>0</v>
      </c>
      <c r="R231" s="126">
        <f t="shared" si="44"/>
        <v>0</v>
      </c>
      <c r="S231" s="126">
        <f t="shared" si="36"/>
        <v>0</v>
      </c>
      <c r="T231" s="126">
        <f t="shared" si="37"/>
        <v>0</v>
      </c>
      <c r="U231" s="126">
        <f t="shared" si="45"/>
        <v>64</v>
      </c>
      <c r="V231" s="126">
        <f t="shared" si="38"/>
        <v>0</v>
      </c>
    </row>
    <row r="232" spans="1:22" ht="57" x14ac:dyDescent="0.2">
      <c r="A232" s="10" t="str">
        <f>Questions!$A232</f>
        <v>OPEM-05</v>
      </c>
      <c r="B232" s="10" t="str">
        <f t="shared" si="39"/>
        <v>OPEM</v>
      </c>
      <c r="C232" s="10" t="str">
        <f>VLOOKUP($A232,Questions!$A$3:$L$333,2,0)&amp;""</f>
        <v>Are your remote actions and changes logged or otherwise visible to the campus? (IF YES to OPAP-06)</v>
      </c>
      <c r="D232" s="10" t="str">
        <f>VLOOKUP($A232,Questions!$A$3:$L$333,11,0)&amp;""</f>
        <v/>
      </c>
      <c r="E232" s="10" t="str">
        <f>VLOOKUP($A232,Questions!$A$3:$L$333,12,0)&amp;""</f>
        <v>Case-Specific</v>
      </c>
      <c r="F232" s="10" t="str">
        <f>VLOOKUP($A232,'Institution Evaluation'!$A$56:$J$346,3,0)&amp;""</f>
        <v/>
      </c>
      <c r="G232" s="10" t="str">
        <f>VLOOKUP($A232,'Institution Evaluation'!$A$56:$J$346,6,0)&amp;""</f>
        <v>Yes</v>
      </c>
      <c r="H232" s="10" t="str">
        <f>VLOOKUP($A232,'Institution Evaluation'!$A$56:$J$346,7,0)&amp;""</f>
        <v/>
      </c>
      <c r="I232" s="10" t="str">
        <f>VLOOKUP($A232,'Institution Evaluation'!$A$56:$J$346,8,0)&amp;""</f>
        <v>Standard Importance</v>
      </c>
      <c r="J232" s="10" t="str">
        <f>VLOOKUP($A232,'Institution Evaluation'!$A$56:$J$346,9,0)&amp;""</f>
        <v/>
      </c>
      <c r="K232" s="10">
        <f t="shared" si="40"/>
        <v>10</v>
      </c>
      <c r="L232" s="126">
        <f>IF($E232="Not Scored", "N/A",IF(AND($D232='Auto Responses'!$J$27,$H232=""),"N/A",IF(AND($D232='Auto Responses'!$J$27,$H232='Auto Responses'!$J$7),1,IF(AND($D232='Auto Responses'!$J$27,$H232='Auto Responses'!$J$8),0,IF(OR($F232=$G232,$H232='Auto Responses'!$J$7),1,0)))))</f>
        <v>0</v>
      </c>
      <c r="M232" s="10" t="str">
        <f>VLOOKUP($A232,'Institution Evaluation'!$A$56:$J$346,10,0)&amp;""</f>
        <v>FALSE</v>
      </c>
      <c r="N232" s="10">
        <f t="shared" si="41"/>
        <v>0</v>
      </c>
      <c r="O232" s="126">
        <f t="shared" si="42"/>
        <v>10</v>
      </c>
      <c r="P232" s="126">
        <f t="shared" si="43"/>
        <v>0</v>
      </c>
      <c r="Q232" s="126">
        <f t="shared" si="35"/>
        <v>0</v>
      </c>
      <c r="R232" s="126">
        <f t="shared" si="44"/>
        <v>0</v>
      </c>
      <c r="S232" s="126">
        <f t="shared" si="36"/>
        <v>0</v>
      </c>
      <c r="T232" s="126">
        <f t="shared" si="37"/>
        <v>0</v>
      </c>
      <c r="U232" s="126">
        <f t="shared" si="45"/>
        <v>64</v>
      </c>
      <c r="V232" s="126">
        <f t="shared" si="38"/>
        <v>0</v>
      </c>
    </row>
    <row r="233" spans="1:22" ht="57" x14ac:dyDescent="0.2">
      <c r="A233" s="10" t="str">
        <f>Questions!$A233</f>
        <v>OPEM-06</v>
      </c>
      <c r="B233" s="10" t="str">
        <f t="shared" si="39"/>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Evaluation'!$A$56:$J$346,3,0)&amp;""</f>
        <v/>
      </c>
      <c r="G233" s="10" t="str">
        <f>VLOOKUP($A233,'Institution Evaluation'!$A$56:$J$346,6,0)&amp;""</f>
        <v>Yes</v>
      </c>
      <c r="H233" s="10" t="str">
        <f>VLOOKUP($A233,'Institution Evaluation'!$A$56:$J$346,7,0)&amp;""</f>
        <v/>
      </c>
      <c r="I233" s="10" t="str">
        <f>VLOOKUP($A233,'Institution Evaluation'!$A$56:$J$346,8,0)&amp;""</f>
        <v>Standard Importance</v>
      </c>
      <c r="J233" s="10" t="str">
        <f>VLOOKUP($A233,'Institution Evaluation'!$A$56:$J$346,9,0)&amp;""</f>
        <v/>
      </c>
      <c r="K233" s="10">
        <f t="shared" si="40"/>
        <v>10</v>
      </c>
      <c r="L233" s="126">
        <f>IF($E233="Not Scored", "N/A",IF(AND($D233='Auto Responses'!$J$27,$H233=""),"N/A",IF(AND($D233='Auto Responses'!$J$27,$H233='Auto Responses'!$J$7),1,IF(AND($D233='Auto Responses'!$J$27,$H233='Auto Responses'!$J$8),0,IF(OR($F233=$G233,$H233='Auto Responses'!$J$7),1,0)))))</f>
        <v>0</v>
      </c>
      <c r="M233" s="10" t="str">
        <f>VLOOKUP($A233,'Institution Evaluation'!$A$56:$J$346,10,0)&amp;""</f>
        <v>FALSE</v>
      </c>
      <c r="N233" s="10">
        <f t="shared" si="41"/>
        <v>0</v>
      </c>
      <c r="O233" s="126">
        <f t="shared" si="42"/>
        <v>10</v>
      </c>
      <c r="P233" s="126">
        <f t="shared" si="43"/>
        <v>0</v>
      </c>
      <c r="Q233" s="126">
        <f t="shared" si="35"/>
        <v>0</v>
      </c>
      <c r="R233" s="126">
        <f t="shared" si="44"/>
        <v>0</v>
      </c>
      <c r="S233" s="126">
        <f t="shared" si="36"/>
        <v>0</v>
      </c>
      <c r="T233" s="126">
        <f t="shared" si="37"/>
        <v>0</v>
      </c>
      <c r="U233" s="126">
        <f t="shared" si="45"/>
        <v>64</v>
      </c>
      <c r="V233" s="126">
        <f t="shared" si="38"/>
        <v>0</v>
      </c>
    </row>
    <row r="234" spans="1:22" ht="57" x14ac:dyDescent="0.2">
      <c r="A234" s="10" t="str">
        <f>Questions!$A234</f>
        <v>OPEM-07</v>
      </c>
      <c r="B234" s="10" t="str">
        <f t="shared" si="39"/>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Evaluation'!$A$56:$J$346,3,0)&amp;""</f>
        <v/>
      </c>
      <c r="G234" s="10" t="str">
        <f>VLOOKUP($A234,'Institution Evaluation'!$A$56:$J$346,6,0)&amp;""</f>
        <v>Yes</v>
      </c>
      <c r="H234" s="10" t="str">
        <f>VLOOKUP($A234,'Institution Evaluation'!$A$56:$J$346,7,0)&amp;""</f>
        <v/>
      </c>
      <c r="I234" s="10" t="str">
        <f>VLOOKUP($A234,'Institution Evaluation'!$A$56:$J$346,8,0)&amp;""</f>
        <v>Standard Importance</v>
      </c>
      <c r="J234" s="10" t="str">
        <f>VLOOKUP($A234,'Institution Evaluation'!$A$56:$J$346,9,0)&amp;""</f>
        <v/>
      </c>
      <c r="K234" s="10">
        <f t="shared" si="40"/>
        <v>10</v>
      </c>
      <c r="L234" s="126">
        <f>IF($E234="Not Scored", "N/A",IF(AND($D234='Auto Responses'!$J$27,$H234=""),"N/A",IF(AND($D234='Auto Responses'!$J$27,$H234='Auto Responses'!$J$7),1,IF(AND($D234='Auto Responses'!$J$27,$H234='Auto Responses'!$J$8),0,IF(OR($F234=$G234,$H234='Auto Responses'!$J$7),1,0)))))</f>
        <v>0</v>
      </c>
      <c r="M234" s="10" t="str">
        <f>VLOOKUP($A234,'Institution Evaluation'!$A$56:$J$346,10,0)&amp;""</f>
        <v>FALSE</v>
      </c>
      <c r="N234" s="10">
        <f t="shared" si="41"/>
        <v>0</v>
      </c>
      <c r="O234" s="126">
        <f t="shared" si="42"/>
        <v>10</v>
      </c>
      <c r="P234" s="126">
        <f t="shared" si="43"/>
        <v>0</v>
      </c>
      <c r="Q234" s="126">
        <f t="shared" si="35"/>
        <v>0</v>
      </c>
      <c r="R234" s="126">
        <f t="shared" si="44"/>
        <v>0</v>
      </c>
      <c r="S234" s="126">
        <f t="shared" si="36"/>
        <v>0</v>
      </c>
      <c r="T234" s="126">
        <f t="shared" si="37"/>
        <v>0</v>
      </c>
      <c r="U234" s="126">
        <f t="shared" si="45"/>
        <v>64</v>
      </c>
      <c r="V234" s="126">
        <f t="shared" si="38"/>
        <v>0</v>
      </c>
    </row>
    <row r="235" spans="1:22" ht="57" x14ac:dyDescent="0.2">
      <c r="A235" s="10" t="str">
        <f>Questions!$A235</f>
        <v>OPEM-08</v>
      </c>
      <c r="B235" s="10" t="str">
        <f t="shared" si="39"/>
        <v>OPEM</v>
      </c>
      <c r="C235" s="10" t="str">
        <f>VLOOKUP($A235,Questions!$A$3:$L$333,2,0)&amp;""</f>
        <v>Describe or provide a reference to any other safeguards used to monitor for malicious activity.</v>
      </c>
      <c r="D235" s="10" t="str">
        <f>VLOOKUP($A235,Questions!$A$3:$L$333,11,0)&amp;""</f>
        <v>Neutral until evaluated</v>
      </c>
      <c r="E235" s="10" t="str">
        <f>VLOOKUP($A235,Questions!$A$3:$L$333,12,0)&amp;""</f>
        <v>Case-Specific</v>
      </c>
      <c r="F235" s="10" t="str">
        <f>VLOOKUP($A235,'Institution Evaluation'!$A$56:$J$346,3,0)&amp;""</f>
        <v/>
      </c>
      <c r="G235" s="10" t="str">
        <f>VLOOKUP($A235,'Institution Evaluation'!$A$56:$J$346,6,0)&amp;""</f>
        <v/>
      </c>
      <c r="H235" s="10" t="str">
        <f>VLOOKUP($A235,'Institution Evaluation'!$A$56:$J$346,7,0)&amp;""</f>
        <v/>
      </c>
      <c r="I235" s="10" t="str">
        <f>VLOOKUP($A235,'Institution Evaluation'!$A$56:$J$346,8,0)&amp;""</f>
        <v>Standard Importance</v>
      </c>
      <c r="J235" s="10" t="str">
        <f>VLOOKUP($A235,'Institution Evaluation'!$A$56:$J$346,9,0)&amp;""</f>
        <v/>
      </c>
      <c r="K235" s="10">
        <f t="shared" si="40"/>
        <v>10</v>
      </c>
      <c r="L235" s="126" t="str">
        <f>IF($E235="Not Scored", "N/A",IF(AND($D235='Auto Responses'!$J$27,$H235=""),"N/A",IF(AND($D235='Auto Responses'!$J$27,$H235='Auto Responses'!$J$7),1,IF(AND($D235='Auto Responses'!$J$27,$H235='Auto Responses'!$J$8),0,IF(OR($F235=$G235,$H235='Auto Responses'!$J$7),1,0)))))</f>
        <v>N/A</v>
      </c>
      <c r="M235" s="10" t="str">
        <f>VLOOKUP($A235,'Institution Evaluation'!$A$56:$J$346,10,0)&amp;""</f>
        <v>FALSE</v>
      </c>
      <c r="N235" s="10">
        <f t="shared" si="41"/>
        <v>0</v>
      </c>
      <c r="O235" s="126">
        <f t="shared" si="42"/>
        <v>10</v>
      </c>
      <c r="P235" s="126" t="str">
        <f t="shared" si="43"/>
        <v>N/A</v>
      </c>
      <c r="Q235" s="126">
        <f t="shared" si="35"/>
        <v>0</v>
      </c>
      <c r="R235" s="126">
        <f t="shared" si="44"/>
        <v>0</v>
      </c>
      <c r="S235" s="126">
        <f t="shared" si="36"/>
        <v>0</v>
      </c>
      <c r="T235" s="126">
        <f t="shared" si="37"/>
        <v>0</v>
      </c>
      <c r="U235" s="126">
        <f t="shared" si="45"/>
        <v>64</v>
      </c>
      <c r="V235" s="126">
        <f t="shared" si="38"/>
        <v>0</v>
      </c>
    </row>
    <row r="236" spans="1:22" ht="57" x14ac:dyDescent="0.2">
      <c r="A236" s="10" t="str">
        <f>Questions!$A236</f>
        <v>OPEM-09</v>
      </c>
      <c r="B236" s="10" t="str">
        <f t="shared" si="39"/>
        <v>OPEM</v>
      </c>
      <c r="C236" s="10" t="str">
        <f>VLOOKUP($A236,Questions!$A$3:$L$333,2,0)&amp;""</f>
        <v>Describe how long your organization has conducted business in this area.</v>
      </c>
      <c r="D236" s="10" t="str">
        <f>VLOOKUP($A236,Questions!$A$3:$L$333,11,0)&amp;""</f>
        <v>Neutral until evaluated</v>
      </c>
      <c r="E236" s="10" t="str">
        <f>VLOOKUP($A236,Questions!$A$3:$L$333,12,0)&amp;""</f>
        <v>Case-Specific</v>
      </c>
      <c r="F236" s="10" t="str">
        <f>VLOOKUP($A236,'Institution Evaluation'!$A$56:$J$346,3,0)&amp;""</f>
        <v/>
      </c>
      <c r="G236" s="10" t="str">
        <f>VLOOKUP($A236,'Institution Evaluation'!$A$56:$J$346,6,0)&amp;""</f>
        <v/>
      </c>
      <c r="H236" s="10" t="str">
        <f>VLOOKUP($A236,'Institution Evaluation'!$A$56:$J$346,7,0)&amp;""</f>
        <v/>
      </c>
      <c r="I236" s="10" t="str">
        <f>VLOOKUP($A236,'Institution Evaluation'!$A$56:$J$346,8,0)&amp;""</f>
        <v>Minor Importance</v>
      </c>
      <c r="J236" s="10" t="str">
        <f>VLOOKUP($A236,'Institution Evaluation'!$A$56:$J$346,9,0)&amp;""</f>
        <v/>
      </c>
      <c r="K236" s="10">
        <f t="shared" si="40"/>
        <v>5</v>
      </c>
      <c r="L236" s="126" t="str">
        <f>IF($E236="Not Scored", "N/A",IF(AND($D236='Auto Responses'!$J$27,$H236=""),"N/A",IF(AND($D236='Auto Responses'!$J$27,$H236='Auto Responses'!$J$7),1,IF(AND($D236='Auto Responses'!$J$27,$H236='Auto Responses'!$J$8),0,IF(OR($F236=$G236,$H236='Auto Responses'!$J$7),1,0)))))</f>
        <v>N/A</v>
      </c>
      <c r="M236" s="10" t="str">
        <f>VLOOKUP($A236,'Institution Evaluation'!$A$56:$J$346,10,0)&amp;""</f>
        <v>FALSE</v>
      </c>
      <c r="N236" s="10">
        <f t="shared" si="41"/>
        <v>0</v>
      </c>
      <c r="O236" s="126">
        <f t="shared" si="42"/>
        <v>5</v>
      </c>
      <c r="P236" s="126" t="str">
        <f t="shared" si="43"/>
        <v>N/A</v>
      </c>
      <c r="Q236" s="126">
        <f t="shared" si="35"/>
        <v>0</v>
      </c>
      <c r="R236" s="126">
        <f t="shared" si="44"/>
        <v>0</v>
      </c>
      <c r="S236" s="126">
        <f t="shared" si="36"/>
        <v>0</v>
      </c>
      <c r="T236" s="126">
        <f t="shared" si="37"/>
        <v>0</v>
      </c>
      <c r="U236" s="126">
        <f t="shared" si="45"/>
        <v>64</v>
      </c>
      <c r="V236" s="126">
        <f t="shared" si="38"/>
        <v>0</v>
      </c>
    </row>
    <row r="237" spans="1:22" ht="57" x14ac:dyDescent="0.2">
      <c r="A237" s="10" t="str">
        <f>Questions!$A237</f>
        <v>OPEM-10</v>
      </c>
      <c r="B237" s="10" t="str">
        <f t="shared" si="39"/>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Evaluation'!$A$56:$J$346,3,0)&amp;""</f>
        <v/>
      </c>
      <c r="G237" s="10" t="str">
        <f>VLOOKUP($A237,'Institution Evaluation'!$A$56:$J$346,6,0)&amp;""</f>
        <v>Yes</v>
      </c>
      <c r="H237" s="10" t="str">
        <f>VLOOKUP($A237,'Institution Evaluation'!$A$56:$J$346,7,0)&amp;""</f>
        <v/>
      </c>
      <c r="I237" s="10" t="str">
        <f>VLOOKUP($A237,'Institution Evaluation'!$A$56:$J$346,8,0)&amp;""</f>
        <v>Minor Importance</v>
      </c>
      <c r="J237" s="10" t="str">
        <f>VLOOKUP($A237,'Institution Evaluation'!$A$56:$J$346,9,0)&amp;""</f>
        <v/>
      </c>
      <c r="K237" s="10">
        <f t="shared" si="40"/>
        <v>5</v>
      </c>
      <c r="L237" s="126">
        <f>IF($E237="Not Scored", "N/A",IF(AND($D237='Auto Responses'!$J$27,$H237=""),"N/A",IF(AND($D237='Auto Responses'!$J$27,$H237='Auto Responses'!$J$7),1,IF(AND($D237='Auto Responses'!$J$27,$H237='Auto Responses'!$J$8),0,IF(OR($F237=$G237,$H237='Auto Responses'!$J$7),1,0)))))</f>
        <v>0</v>
      </c>
      <c r="M237" s="10" t="str">
        <f>VLOOKUP($A237,'Institution Evaluation'!$A$56:$J$346,10,0)&amp;""</f>
        <v>FALSE</v>
      </c>
      <c r="N237" s="10">
        <f t="shared" si="41"/>
        <v>0</v>
      </c>
      <c r="O237" s="126">
        <f t="shared" si="42"/>
        <v>5</v>
      </c>
      <c r="P237" s="126">
        <f t="shared" si="43"/>
        <v>0</v>
      </c>
      <c r="Q237" s="126">
        <f t="shared" ref="Q237" si="46">IF(M237="TRUE",1,0)</f>
        <v>0</v>
      </c>
      <c r="R237" s="126">
        <f t="shared" si="44"/>
        <v>0</v>
      </c>
      <c r="S237" s="126">
        <f t="shared" ref="S237" si="47">IF(Q237=0,0,R237)</f>
        <v>0</v>
      </c>
      <c r="T237" s="126">
        <f t="shared" ref="T237" si="48">IF(N237=1,1,0)</f>
        <v>0</v>
      </c>
      <c r="U237" s="126">
        <f t="shared" si="45"/>
        <v>64</v>
      </c>
      <c r="V237" s="126">
        <f t="shared" ref="V237" si="49">IF(T237=0,0,U237)</f>
        <v>0</v>
      </c>
    </row>
    <row r="238" spans="1:22" ht="57" x14ac:dyDescent="0.2">
      <c r="A238" s="10" t="str">
        <f>Questions!$A238</f>
        <v>PRGN-01</v>
      </c>
      <c r="B238" s="10" t="str">
        <f t="shared" si="39"/>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Evaluation'!$A$46:$J$120,3,0)&amp;""</f>
        <v/>
      </c>
      <c r="G238" s="10" t="str">
        <f>VLOOKUP($A238,'Privacy Analyst Evaluation'!$A$46:$J$120,6,0)&amp;""</f>
        <v/>
      </c>
      <c r="H238" s="10" t="str">
        <f>VLOOKUP($A238,'Privacy Analyst Evaluation'!$A$46:$J$120,7,0)&amp;""</f>
        <v/>
      </c>
      <c r="I238" s="10" t="str">
        <f>VLOOKUP($A238,'Privacy Analyst Evaluation'!$A$46:$J$120,8,0)&amp;""</f>
        <v/>
      </c>
      <c r="J238" s="10" t="str">
        <f>VLOOKUP($A238,'Privacy Analyst Evaluation'!$A$46:$J$120,9,0)&amp;""</f>
        <v/>
      </c>
      <c r="K238" s="10">
        <f t="shared" si="40"/>
        <v>10</v>
      </c>
      <c r="L238" s="126" t="str">
        <f>IF($E238="Not Scored", "N/A",IF(AND($D238='Auto Responses'!$J$27,$H238=""),"N/A",IF(AND($D238='Auto Responses'!$J$27,$H238='Auto Responses'!$J$7),1,IF(AND($D238='Auto Responses'!$J$27,$H238='Auto Responses'!$J$8),0,IF(OR($F238=$G238,$H238='Auto Responses'!$J$7),1,0)))))</f>
        <v>N/A</v>
      </c>
      <c r="M238" s="10" t="str">
        <f>VLOOKUP($A238,'Privacy Analyst Evaluation'!$A$46:$J$120,10,0)&amp;""</f>
        <v>FALSE</v>
      </c>
      <c r="N238" s="10">
        <f t="shared" si="41"/>
        <v>0</v>
      </c>
      <c r="O238" s="126" t="str">
        <f t="shared" si="42"/>
        <v>N/A</v>
      </c>
      <c r="P238" s="126" t="str">
        <f t="shared" si="43"/>
        <v>N/A</v>
      </c>
      <c r="Q238" s="126">
        <f t="shared" si="35"/>
        <v>0</v>
      </c>
      <c r="R238" s="126">
        <f t="shared" si="44"/>
        <v>0</v>
      </c>
      <c r="S238" s="126">
        <f t="shared" si="36"/>
        <v>0</v>
      </c>
      <c r="T238" s="126">
        <f t="shared" si="37"/>
        <v>0</v>
      </c>
      <c r="U238" s="126">
        <f t="shared" si="45"/>
        <v>64</v>
      </c>
      <c r="V238" s="126">
        <f t="shared" si="38"/>
        <v>0</v>
      </c>
    </row>
    <row r="239" spans="1:22" ht="57" x14ac:dyDescent="0.2">
      <c r="A239" s="10" t="str">
        <f>Questions!$A239</f>
        <v>PRGN-02</v>
      </c>
      <c r="B239" s="10" t="str">
        <f t="shared" si="39"/>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Evaluation'!$A$46:$J$120,3,0)&amp;""</f>
        <v/>
      </c>
      <c r="G239" s="10" t="str">
        <f>VLOOKUP($A239,'Privacy Analyst Evaluation'!$A$46:$J$120,6,0)&amp;""</f>
        <v/>
      </c>
      <c r="H239" s="10" t="str">
        <f>VLOOKUP($A239,'Privacy Analyst Evaluation'!$A$46:$J$120,7,0)&amp;""</f>
        <v/>
      </c>
      <c r="I239" s="10" t="str">
        <f>VLOOKUP($A239,'Privacy Analyst Evaluation'!$A$46:$J$120,8,0)&amp;""</f>
        <v/>
      </c>
      <c r="J239" s="10" t="str">
        <f>VLOOKUP($A239,'Privacy Analyst Evaluation'!$A$46:$J$120,9,0)&amp;""</f>
        <v/>
      </c>
      <c r="K239" s="10">
        <f t="shared" si="40"/>
        <v>10</v>
      </c>
      <c r="L239" s="126" t="str">
        <f>IF($E239="Not Scored", "N/A",IF(AND($D239='Auto Responses'!$J$27,$H239=""),"N/A",IF(AND($D239='Auto Responses'!$J$27,$H239='Auto Responses'!$J$7),1,IF(AND($D239='Auto Responses'!$J$27,$H239='Auto Responses'!$J$8),0,IF(OR($F239=$G239,$H239='Auto Responses'!$J$7),1,0)))))</f>
        <v>N/A</v>
      </c>
      <c r="M239" s="10" t="str">
        <f>VLOOKUP($A239,'Privacy Analyst Evaluation'!$A$46:$J$120,10,0)&amp;""</f>
        <v>FALSE</v>
      </c>
      <c r="N239" s="10">
        <f t="shared" si="41"/>
        <v>0</v>
      </c>
      <c r="O239" s="126" t="str">
        <f t="shared" si="42"/>
        <v>N/A</v>
      </c>
      <c r="P239" s="126" t="str">
        <f t="shared" si="43"/>
        <v>N/A</v>
      </c>
      <c r="Q239" s="126">
        <f t="shared" si="35"/>
        <v>0</v>
      </c>
      <c r="R239" s="126">
        <f t="shared" si="44"/>
        <v>0</v>
      </c>
      <c r="S239" s="126">
        <f t="shared" si="36"/>
        <v>0</v>
      </c>
      <c r="T239" s="126">
        <f t="shared" si="37"/>
        <v>0</v>
      </c>
      <c r="U239" s="126">
        <f t="shared" si="45"/>
        <v>64</v>
      </c>
      <c r="V239" s="126">
        <f t="shared" si="38"/>
        <v>0</v>
      </c>
    </row>
    <row r="240" spans="1:22" ht="57" x14ac:dyDescent="0.2">
      <c r="A240" s="10" t="str">
        <f>Questions!$A240</f>
        <v>PRGN-03</v>
      </c>
      <c r="B240" s="10" t="str">
        <f t="shared" si="39"/>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Evaluation'!$A$46:$J$120,3,0)&amp;""</f>
        <v/>
      </c>
      <c r="G240" s="10" t="str">
        <f>VLOOKUP($A240,'Privacy Analyst Evaluation'!$A$46:$J$120,6,0)&amp;""</f>
        <v/>
      </c>
      <c r="H240" s="10" t="str">
        <f>VLOOKUP($A240,'Privacy Analyst Evaluation'!$A$46:$J$120,7,0)&amp;""</f>
        <v/>
      </c>
      <c r="I240" s="10" t="str">
        <f>VLOOKUP($A240,'Privacy Analyst Evaluation'!$A$46:$J$120,8,0)&amp;""</f>
        <v/>
      </c>
      <c r="J240" s="10" t="str">
        <f>VLOOKUP($A240,'Privacy Analyst Evaluation'!$A$46:$J$120,9,0)&amp;""</f>
        <v/>
      </c>
      <c r="K240" s="10">
        <f t="shared" si="40"/>
        <v>10</v>
      </c>
      <c r="L240" s="126" t="str">
        <f>IF($E240="Not Scored", "N/A",IF(AND($D240='Auto Responses'!$J$27,$H240=""),"N/A",IF(AND($D240='Auto Responses'!$J$27,$H240='Auto Responses'!$J$7),1,IF(AND($D240='Auto Responses'!$J$27,$H240='Auto Responses'!$J$8),0,IF(OR($F240=$G240,$H240='Auto Responses'!$J$7),1,0)))))</f>
        <v>N/A</v>
      </c>
      <c r="M240" s="10" t="str">
        <f>VLOOKUP($A240,'Privacy Analyst Evaluation'!$A$46:$J$120,10,0)&amp;""</f>
        <v>FALSE</v>
      </c>
      <c r="N240" s="10">
        <f t="shared" si="41"/>
        <v>0</v>
      </c>
      <c r="O240" s="126" t="str">
        <f t="shared" si="42"/>
        <v>N/A</v>
      </c>
      <c r="P240" s="126" t="str">
        <f t="shared" si="43"/>
        <v>N/A</v>
      </c>
      <c r="Q240" s="126">
        <f t="shared" si="35"/>
        <v>0</v>
      </c>
      <c r="R240" s="126">
        <f t="shared" si="44"/>
        <v>0</v>
      </c>
      <c r="S240" s="126">
        <f t="shared" si="36"/>
        <v>0</v>
      </c>
      <c r="T240" s="126">
        <f t="shared" si="37"/>
        <v>0</v>
      </c>
      <c r="U240" s="126">
        <f t="shared" si="45"/>
        <v>64</v>
      </c>
      <c r="V240" s="126">
        <f t="shared" si="38"/>
        <v>0</v>
      </c>
    </row>
    <row r="241" spans="1:22" ht="57" x14ac:dyDescent="0.2">
      <c r="A241" s="10" t="str">
        <f>Questions!$A241</f>
        <v>PRGN-04</v>
      </c>
      <c r="B241" s="10" t="str">
        <f t="shared" si="39"/>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Evaluation'!$A$46:$J$120,3,0)&amp;""</f>
        <v/>
      </c>
      <c r="G241" s="10" t="str">
        <f>VLOOKUP($A241,'Privacy Analyst Evaluation'!$A$46:$J$120,6,0)&amp;""</f>
        <v/>
      </c>
      <c r="H241" s="10" t="str">
        <f>VLOOKUP($A241,'Privacy Analyst Evaluation'!$A$46:$J$120,7,0)&amp;""</f>
        <v/>
      </c>
      <c r="I241" s="10" t="str">
        <f>VLOOKUP($A241,'Privacy Analyst Evaluation'!$A$46:$J$120,8,0)&amp;""</f>
        <v/>
      </c>
      <c r="J241" s="10" t="str">
        <f>VLOOKUP($A241,'Privacy Analyst Evaluation'!$A$46:$J$120,9,0)&amp;""</f>
        <v/>
      </c>
      <c r="K241" s="10">
        <f t="shared" si="40"/>
        <v>10</v>
      </c>
      <c r="L241" s="126" t="str">
        <f>IF($E241="Not Scored", "N/A",IF(AND($D241='Auto Responses'!$J$27,$H241=""),"N/A",IF(AND($D241='Auto Responses'!$J$27,$H241='Auto Responses'!$J$7),1,IF(AND($D241='Auto Responses'!$J$27,$H241='Auto Responses'!$J$8),0,IF(OR($F241=$G241,$H241='Auto Responses'!$J$7),1,0)))))</f>
        <v>N/A</v>
      </c>
      <c r="M241" s="10" t="str">
        <f>VLOOKUP($A241,'Privacy Analyst Evaluation'!$A$46:$J$120,10,0)&amp;""</f>
        <v>FALSE</v>
      </c>
      <c r="N241" s="10">
        <f t="shared" si="41"/>
        <v>0</v>
      </c>
      <c r="O241" s="126" t="str">
        <f t="shared" si="42"/>
        <v>N/A</v>
      </c>
      <c r="P241" s="126" t="str">
        <f t="shared" si="43"/>
        <v>N/A</v>
      </c>
      <c r="Q241" s="126">
        <f t="shared" si="35"/>
        <v>0</v>
      </c>
      <c r="R241" s="126">
        <f t="shared" si="44"/>
        <v>0</v>
      </c>
      <c r="S241" s="126">
        <f t="shared" si="36"/>
        <v>0</v>
      </c>
      <c r="T241" s="126">
        <f t="shared" si="37"/>
        <v>0</v>
      </c>
      <c r="U241" s="126">
        <f t="shared" si="45"/>
        <v>64</v>
      </c>
      <c r="V241" s="126">
        <f t="shared" si="38"/>
        <v>0</v>
      </c>
    </row>
    <row r="242" spans="1:22" ht="57" x14ac:dyDescent="0.2">
      <c r="A242" s="10" t="str">
        <f>Questions!$A242</f>
        <v>PRGN-05</v>
      </c>
      <c r="B242" s="10" t="str">
        <f t="shared" si="39"/>
        <v>PRGN</v>
      </c>
      <c r="C242" s="10" t="str">
        <f>VLOOKUP($A242,Questions!$A$3:$L$333,2,0)&amp;""</f>
        <v>Web Link to Product/Service Privacy Notice</v>
      </c>
      <c r="D242" s="10" t="str">
        <f>VLOOKUP($A242,Questions!$A$3:$L$333,11,0)&amp;""</f>
        <v>Neutral until evaluated</v>
      </c>
      <c r="E242" s="10" t="str">
        <f>VLOOKUP($A242,Questions!$A$3:$L$333,12,0)&amp;""</f>
        <v>Privacy</v>
      </c>
      <c r="F242" s="10" t="str">
        <f>VLOOKUP($A242,'Privacy Analyst Evaluation'!$A$46:$J$120,3,0)&amp;""</f>
        <v/>
      </c>
      <c r="G242" s="10" t="str">
        <f>VLOOKUP($A242,'Privacy Analyst Evaluation'!$A$46:$J$120,6,0)&amp;""</f>
        <v/>
      </c>
      <c r="H242" s="10" t="str">
        <f>VLOOKUP($A242,'Privacy Analyst Evaluation'!$A$46:$J$120,7,0)&amp;""</f>
        <v/>
      </c>
      <c r="I242" s="10" t="str">
        <f>VLOOKUP($A242,'Privacy Analyst Evaluation'!$A$46:$J$120,8,0)&amp;""</f>
        <v>Standard Importance</v>
      </c>
      <c r="J242" s="10" t="str">
        <f>VLOOKUP($A242,'Privacy Analyst Evaluation'!$A$46:$J$120,9,0)&amp;""</f>
        <v/>
      </c>
      <c r="K242" s="10">
        <f t="shared" si="40"/>
        <v>10</v>
      </c>
      <c r="L242" s="126" t="str">
        <f>IF($E242="Not Scored", "N/A",IF(AND($D242='Auto Responses'!$J$27,$H242=""),"N/A",IF(AND($D242='Auto Responses'!$J$27,$H242='Auto Responses'!$J$7),1,IF(AND($D242='Auto Responses'!$J$27,$H242='Auto Responses'!$J$8),0,IF(OR($F242=$G242,$H242='Auto Responses'!$J$7),1,0)))))</f>
        <v>N/A</v>
      </c>
      <c r="M242" s="10" t="str">
        <f>VLOOKUP($A242,'Privacy Analyst Evaluation'!$A$46:$J$120,10,0)&amp;""</f>
        <v>FALSE</v>
      </c>
      <c r="N242" s="10">
        <f t="shared" si="41"/>
        <v>0</v>
      </c>
      <c r="O242" s="126">
        <f t="shared" si="42"/>
        <v>10</v>
      </c>
      <c r="P242" s="126" t="str">
        <f t="shared" si="43"/>
        <v>N/A</v>
      </c>
      <c r="Q242" s="126">
        <f t="shared" si="35"/>
        <v>0</v>
      </c>
      <c r="R242" s="126">
        <f t="shared" si="44"/>
        <v>0</v>
      </c>
      <c r="S242" s="126">
        <f t="shared" si="36"/>
        <v>0</v>
      </c>
      <c r="T242" s="126">
        <f t="shared" si="37"/>
        <v>0</v>
      </c>
      <c r="U242" s="126">
        <f t="shared" si="45"/>
        <v>64</v>
      </c>
      <c r="V242" s="126">
        <f t="shared" si="38"/>
        <v>0</v>
      </c>
    </row>
    <row r="243" spans="1:22" ht="71.25" x14ac:dyDescent="0.2">
      <c r="A243" s="10" t="str">
        <f>Questions!$A243</f>
        <v>PCOM-01</v>
      </c>
      <c r="B243" s="10" t="str">
        <f t="shared" si="39"/>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Evaluation'!$A$46:$J$120,3,0)&amp;""</f>
        <v/>
      </c>
      <c r="G243" s="10" t="str">
        <f>VLOOKUP($A243,'Privacy Analyst Evaluation'!$A$46:$J$120,6,0)&amp;""</f>
        <v>No</v>
      </c>
      <c r="H243" s="10" t="str">
        <f>VLOOKUP($A243,'Privacy Analyst Evaluation'!$A$46:$J$120,7,0)&amp;""</f>
        <v/>
      </c>
      <c r="I243" s="10" t="str">
        <f>VLOOKUP($A243,'Privacy Analyst Evaluation'!$A$46:$J$120,8,0)&amp;""</f>
        <v>Critical Importance</v>
      </c>
      <c r="J243" s="10" t="str">
        <f>VLOOKUP($A243,'Privacy Analyst Evaluation'!$A$46:$J$120,9,0)&amp;""</f>
        <v/>
      </c>
      <c r="K243" s="10">
        <f t="shared" si="40"/>
        <v>20</v>
      </c>
      <c r="L243" s="126">
        <f>IF($E243="Not Scored", "N/A",IF(AND($D243='Auto Responses'!$J$27,$H243=""),"N/A",IF(AND($D243='Auto Responses'!$J$27,$H243='Auto Responses'!$J$7),1,IF(AND($D243='Auto Responses'!$J$27,$H243='Auto Responses'!$J$8),0,IF(OR($F243=$G243,$H243='Auto Responses'!$J$7),1,0)))))</f>
        <v>0</v>
      </c>
      <c r="M243" s="10" t="str">
        <f>VLOOKUP($A243,'Privacy Analyst Evaluation'!$A$46:$J$120,10,0)&amp;""</f>
        <v>FALSE</v>
      </c>
      <c r="N243" s="10">
        <f t="shared" si="41"/>
        <v>1</v>
      </c>
      <c r="O243" s="126">
        <f t="shared" si="42"/>
        <v>20</v>
      </c>
      <c r="P243" s="126">
        <f t="shared" si="43"/>
        <v>0</v>
      </c>
      <c r="Q243" s="126">
        <f t="shared" si="35"/>
        <v>0</v>
      </c>
      <c r="R243" s="126">
        <f t="shared" si="44"/>
        <v>0</v>
      </c>
      <c r="S243" s="126">
        <f t="shared" si="36"/>
        <v>0</v>
      </c>
      <c r="T243" s="126">
        <f t="shared" si="37"/>
        <v>1</v>
      </c>
      <c r="U243" s="126">
        <f t="shared" si="45"/>
        <v>65</v>
      </c>
      <c r="V243" s="126">
        <f t="shared" si="38"/>
        <v>65</v>
      </c>
    </row>
    <row r="244" spans="1:22" ht="57" x14ac:dyDescent="0.2">
      <c r="A244" s="10" t="str">
        <f>Questions!$A244</f>
        <v>PCOM-02</v>
      </c>
      <c r="B244" s="10" t="str">
        <f t="shared" si="39"/>
        <v>PCOM</v>
      </c>
      <c r="C244" s="10" t="str">
        <f>VLOOKUP($A244,Questions!$A$3:$L$333,2,0)&amp;""</f>
        <v>Use this area to share information about your privacy practices that will assist those who are assessing your company data privacy program.*</v>
      </c>
      <c r="D244" s="10" t="str">
        <f>VLOOKUP($A244,Questions!$A$3:$L$333,11,0)&amp;""</f>
        <v>Neutral until evaluated</v>
      </c>
      <c r="E244" s="10" t="str">
        <f>VLOOKUP($A244,Questions!$A$3:$L$333,12,0)&amp;""</f>
        <v>Privacy</v>
      </c>
      <c r="F244" s="10" t="str">
        <f>VLOOKUP($A244,'Privacy Analyst Evaluation'!$A$46:$J$120,3,0)&amp;""</f>
        <v/>
      </c>
      <c r="G244" s="10" t="str">
        <f>VLOOKUP($A244,'Privacy Analyst Evaluation'!$A$46:$J$120,6,0)&amp;""</f>
        <v/>
      </c>
      <c r="H244" s="10" t="str">
        <f>VLOOKUP($A244,'Privacy Analyst Evaluation'!$A$46:$J$120,7,0)&amp;""</f>
        <v/>
      </c>
      <c r="I244" s="10" t="str">
        <f>VLOOKUP($A244,'Privacy Analyst Evaluation'!$A$46:$J$120,8,0)&amp;""</f>
        <v>Critical Importance</v>
      </c>
      <c r="J244" s="10" t="str">
        <f>VLOOKUP($A244,'Privacy Analyst Evaluation'!$A$46:$J$120,9,0)&amp;""</f>
        <v/>
      </c>
      <c r="K244" s="10">
        <f t="shared" si="40"/>
        <v>20</v>
      </c>
      <c r="L244" s="126" t="str">
        <f>IF($E244="Not Scored", "N/A",IF(AND($D244='Auto Responses'!$J$27,$H244=""),"N/A",IF(AND($D244='Auto Responses'!$J$27,$H244='Auto Responses'!$J$7),1,IF(AND($D244='Auto Responses'!$J$27,$H244='Auto Responses'!$J$8),0,IF(OR($F244=$G244,$H244='Auto Responses'!$J$7),1,0)))))</f>
        <v>N/A</v>
      </c>
      <c r="M244" s="10" t="str">
        <f>VLOOKUP($A244,'Privacy Analyst Evaluation'!$A$46:$J$120,10,0)&amp;""</f>
        <v>FALSE</v>
      </c>
      <c r="N244" s="10">
        <f t="shared" si="41"/>
        <v>1</v>
      </c>
      <c r="O244" s="126">
        <f t="shared" si="42"/>
        <v>20</v>
      </c>
      <c r="P244" s="126" t="str">
        <f t="shared" si="43"/>
        <v>N/A</v>
      </c>
      <c r="Q244" s="126">
        <f t="shared" si="35"/>
        <v>0</v>
      </c>
      <c r="R244" s="126">
        <f t="shared" si="44"/>
        <v>0</v>
      </c>
      <c r="S244" s="126">
        <f t="shared" si="36"/>
        <v>0</v>
      </c>
      <c r="T244" s="126">
        <f t="shared" si="37"/>
        <v>1</v>
      </c>
      <c r="U244" s="126">
        <f t="shared" si="45"/>
        <v>66</v>
      </c>
      <c r="V244" s="126">
        <f t="shared" si="38"/>
        <v>66</v>
      </c>
    </row>
    <row r="245" spans="1:22" ht="57" x14ac:dyDescent="0.2">
      <c r="A245" s="10" t="str">
        <f>Questions!$A245</f>
        <v>PCOM-03</v>
      </c>
      <c r="B245" s="10" t="str">
        <f t="shared" si="39"/>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Evaluation'!$A$46:$J$120,3,0)&amp;""</f>
        <v/>
      </c>
      <c r="G245" s="10" t="str">
        <f>VLOOKUP($A245,'Privacy Analyst Evaluation'!$A$46:$J$120,6,0)&amp;""</f>
        <v>No</v>
      </c>
      <c r="H245" s="10" t="str">
        <f>VLOOKUP($A245,'Privacy Analyst Evaluation'!$A$46:$J$120,7,0)&amp;""</f>
        <v/>
      </c>
      <c r="I245" s="10" t="str">
        <f>VLOOKUP($A245,'Privacy Analyst Evaluation'!$A$46:$J$120,8,0)&amp;""</f>
        <v>Minor Importance</v>
      </c>
      <c r="J245" s="10" t="str">
        <f>VLOOKUP($A245,'Privacy Analyst Evaluation'!$A$46:$J$120,9,0)&amp;""</f>
        <v/>
      </c>
      <c r="K245" s="10">
        <f t="shared" si="40"/>
        <v>5</v>
      </c>
      <c r="L245" s="126">
        <f>IF($E245="Not Scored", "N/A",IF(AND($D245='Auto Responses'!$J$27,$H245=""),"N/A",IF(AND($D245='Auto Responses'!$J$27,$H245='Auto Responses'!$J$7),1,IF(AND($D245='Auto Responses'!$J$27,$H245='Auto Responses'!$J$8),0,IF(OR($F245=$G245,$H245='Auto Responses'!$J$7),1,0)))))</f>
        <v>0</v>
      </c>
      <c r="M245" s="10" t="str">
        <f>VLOOKUP($A245,'Privacy Analyst Evaluation'!$A$46:$J$120,10,0)&amp;""</f>
        <v>FALSE</v>
      </c>
      <c r="N245" s="10">
        <f t="shared" si="41"/>
        <v>0</v>
      </c>
      <c r="O245" s="126">
        <f t="shared" si="42"/>
        <v>5</v>
      </c>
      <c r="P245" s="126">
        <f t="shared" si="43"/>
        <v>0</v>
      </c>
      <c r="Q245" s="126">
        <f t="shared" si="35"/>
        <v>0</v>
      </c>
      <c r="R245" s="126">
        <f t="shared" si="44"/>
        <v>0</v>
      </c>
      <c r="S245" s="126">
        <f t="shared" si="36"/>
        <v>0</v>
      </c>
      <c r="T245" s="126">
        <f t="shared" si="37"/>
        <v>0</v>
      </c>
      <c r="U245" s="126">
        <f t="shared" si="45"/>
        <v>66</v>
      </c>
      <c r="V245" s="126">
        <f t="shared" si="38"/>
        <v>0</v>
      </c>
    </row>
    <row r="246" spans="1:22" ht="57" x14ac:dyDescent="0.2">
      <c r="A246" s="10" t="str">
        <f>Questions!$A246</f>
        <v>PCOM-04</v>
      </c>
      <c r="B246" s="10" t="str">
        <f t="shared" si="39"/>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Evaluation'!$A$46:$J$120,3,0)&amp;""</f>
        <v/>
      </c>
      <c r="G246" s="10" t="str">
        <f>VLOOKUP($A246,'Privacy Analyst Evaluation'!$A$46:$J$120,6,0)&amp;""</f>
        <v>Yes</v>
      </c>
      <c r="H246" s="10" t="str">
        <f>VLOOKUP($A246,'Privacy Analyst Evaluation'!$A$46:$J$120,7,0)&amp;""</f>
        <v/>
      </c>
      <c r="I246" s="10" t="str">
        <f>VLOOKUP($A246,'Privacy Analyst Evaluation'!$A$46:$J$120,8,0)&amp;""</f>
        <v>Minor Importance</v>
      </c>
      <c r="J246" s="10" t="str">
        <f>VLOOKUP($A246,'Privacy Analyst Evaluation'!$A$46:$J$120,9,0)&amp;""</f>
        <v/>
      </c>
      <c r="K246" s="10">
        <f t="shared" si="40"/>
        <v>5</v>
      </c>
      <c r="L246" s="126">
        <f>IF($E246="Not Scored", "N/A",IF(AND($D246='Auto Responses'!$J$27,$H246=""),"N/A",IF(AND($D246='Auto Responses'!$J$27,$H246='Auto Responses'!$J$7),1,IF(AND($D246='Auto Responses'!$J$27,$H246='Auto Responses'!$J$8),0,IF(OR($F246=$G246,$H246='Auto Responses'!$J$7),1,0)))))</f>
        <v>0</v>
      </c>
      <c r="M246" s="10" t="str">
        <f>VLOOKUP($A246,'Privacy Analyst Evaluation'!$A$46:$J$120,10,0)&amp;""</f>
        <v>FALSE</v>
      </c>
      <c r="N246" s="10">
        <f t="shared" si="41"/>
        <v>0</v>
      </c>
      <c r="O246" s="126">
        <f t="shared" si="42"/>
        <v>5</v>
      </c>
      <c r="P246" s="126">
        <f t="shared" si="43"/>
        <v>0</v>
      </c>
      <c r="Q246" s="126">
        <f t="shared" si="35"/>
        <v>0</v>
      </c>
      <c r="R246" s="126">
        <f t="shared" si="44"/>
        <v>0</v>
      </c>
      <c r="S246" s="126">
        <f t="shared" si="36"/>
        <v>0</v>
      </c>
      <c r="T246" s="126">
        <f t="shared" si="37"/>
        <v>0</v>
      </c>
      <c r="U246" s="126">
        <f t="shared" si="45"/>
        <v>66</v>
      </c>
      <c r="V246" s="126">
        <f t="shared" si="38"/>
        <v>0</v>
      </c>
    </row>
    <row r="247" spans="1:22" ht="57" x14ac:dyDescent="0.2">
      <c r="A247" s="10" t="str">
        <f>Questions!$A247</f>
        <v>PDOC-01</v>
      </c>
      <c r="B247" s="10" t="str">
        <f t="shared" si="39"/>
        <v>PDOC</v>
      </c>
      <c r="C247" s="10" t="str">
        <f>VLOOKUP($A247,Questions!$A$3:$L$333,2,0)&amp;""</f>
        <v>If you have completed a SOC 2 audit, does it include the Privacy Trust Service Principle?</v>
      </c>
      <c r="D247" s="10" t="str">
        <f>VLOOKUP($A247,Questions!$A$3:$L$333,11,0)&amp;""</f>
        <v>Neutral until evaluated</v>
      </c>
      <c r="E247" s="10" t="str">
        <f>VLOOKUP($A247,Questions!$A$3:$L$333,12,0)&amp;""</f>
        <v>Not scored</v>
      </c>
      <c r="F247" s="10" t="str">
        <f>VLOOKUP($A247,'Privacy Analyst Evaluation'!$A$46:$J$120,3,0)&amp;""</f>
        <v/>
      </c>
      <c r="G247" s="10" t="str">
        <f>VLOOKUP($A247,'Privacy Analyst Evaluation'!$A$46:$J$120,6,0)&amp;""</f>
        <v>Yes</v>
      </c>
      <c r="H247" s="10" t="str">
        <f>VLOOKUP($A247,'Privacy Analyst Evaluation'!$A$46:$J$120,7,0)&amp;""</f>
        <v/>
      </c>
      <c r="I247" s="10" t="str">
        <f>VLOOKUP($A247,'Privacy Analyst Evaluation'!$A$46:$J$120,8,0)&amp;""</f>
        <v/>
      </c>
      <c r="J247" s="10" t="str">
        <f>VLOOKUP($A247,'Privacy Analyst Evaluation'!$A$46:$J$120,9,0)&amp;""</f>
        <v/>
      </c>
      <c r="K247" s="10">
        <f t="shared" si="40"/>
        <v>10</v>
      </c>
      <c r="L247" s="126" t="str">
        <f>IF($E247="Not Scored", "N/A",IF(AND($D247='Auto Responses'!$J$27,$H247=""),"N/A",IF(AND($D247='Auto Responses'!$J$27,$H247='Auto Responses'!$J$7),1,IF(AND($D247='Auto Responses'!$J$27,$H247='Auto Responses'!$J$8),0,IF(OR($F247=$G247,$H247='Auto Responses'!$J$7),1,0)))))</f>
        <v>N/A</v>
      </c>
      <c r="M247" s="10" t="str">
        <f>VLOOKUP($A247,'Privacy Analyst Evaluation'!$A$46:$J$120,10,0)&amp;""</f>
        <v>FALSE</v>
      </c>
      <c r="N247" s="10">
        <f t="shared" si="41"/>
        <v>0</v>
      </c>
      <c r="O247" s="126" t="str">
        <f t="shared" si="42"/>
        <v>N/A</v>
      </c>
      <c r="P247" s="126" t="str">
        <f t="shared" si="43"/>
        <v>N/A</v>
      </c>
      <c r="Q247" s="126">
        <f t="shared" si="35"/>
        <v>0</v>
      </c>
      <c r="R247" s="126">
        <f t="shared" si="44"/>
        <v>0</v>
      </c>
      <c r="S247" s="126">
        <f t="shared" si="36"/>
        <v>0</v>
      </c>
      <c r="T247" s="126">
        <f t="shared" si="37"/>
        <v>0</v>
      </c>
      <c r="U247" s="126">
        <f t="shared" si="45"/>
        <v>66</v>
      </c>
      <c r="V247" s="126">
        <f t="shared" si="38"/>
        <v>0</v>
      </c>
    </row>
    <row r="248" spans="1:22" ht="57" x14ac:dyDescent="0.2">
      <c r="A248" s="10" t="str">
        <f>Questions!$A248</f>
        <v>PDOC-02</v>
      </c>
      <c r="B248" s="10" t="str">
        <f t="shared" si="39"/>
        <v>PDOC</v>
      </c>
      <c r="C248" s="10" t="str">
        <f>VLOOKUP($A248,Questions!$A$3:$L$333,2,0)&amp;""</f>
        <v>Do you conform with a specific industry-standard privacy framework (e.g., NIST Privacy Framework, GDPR, ISO 27701)?</v>
      </c>
      <c r="D248" s="10" t="str">
        <f>VLOOKUP($A248,Questions!$A$3:$L$333,11,0)&amp;""</f>
        <v>Neutral until evaluated</v>
      </c>
      <c r="E248" s="10" t="str">
        <f>VLOOKUP($A248,Questions!$A$3:$L$333,12,0)&amp;""</f>
        <v>Not scored</v>
      </c>
      <c r="F248" s="10" t="str">
        <f>VLOOKUP($A248,'Privacy Analyst Evaluation'!$A$46:$J$120,3,0)&amp;""</f>
        <v/>
      </c>
      <c r="G248" s="10" t="str">
        <f>VLOOKUP($A248,'Privacy Analyst Evaluation'!$A$46:$J$120,6,0)&amp;""</f>
        <v>Yes</v>
      </c>
      <c r="H248" s="10" t="str">
        <f>VLOOKUP($A248,'Privacy Analyst Evaluation'!$A$46:$J$120,7,0)&amp;""</f>
        <v/>
      </c>
      <c r="I248" s="10" t="str">
        <f>VLOOKUP($A248,'Privacy Analyst Evaluation'!$A$46:$J$120,8,0)&amp;""</f>
        <v/>
      </c>
      <c r="J248" s="10" t="str">
        <f>VLOOKUP($A248,'Privacy Analyst Evaluation'!$A$46:$J$120,9,0)&amp;""</f>
        <v/>
      </c>
      <c r="K248" s="10">
        <f t="shared" si="40"/>
        <v>10</v>
      </c>
      <c r="L248" s="126" t="str">
        <f>IF($E248="Not Scored", "N/A",IF(AND($D248='Auto Responses'!$J$27,$H248=""),"N/A",IF(AND($D248='Auto Responses'!$J$27,$H248='Auto Responses'!$J$7),1,IF(AND($D248='Auto Responses'!$J$27,$H248='Auto Responses'!$J$8),0,IF(OR($F248=$G248,$H248='Auto Responses'!$J$7),1,0)))))</f>
        <v>N/A</v>
      </c>
      <c r="M248" s="10" t="str">
        <f>VLOOKUP($A248,'Privacy Analyst Evaluation'!$A$46:$J$120,10,0)&amp;""</f>
        <v>FALSE</v>
      </c>
      <c r="N248" s="10">
        <f t="shared" si="41"/>
        <v>0</v>
      </c>
      <c r="O248" s="126" t="str">
        <f t="shared" si="42"/>
        <v>N/A</v>
      </c>
      <c r="P248" s="126" t="str">
        <f t="shared" si="43"/>
        <v>N/A</v>
      </c>
      <c r="Q248" s="126">
        <f t="shared" si="35"/>
        <v>0</v>
      </c>
      <c r="R248" s="126">
        <f t="shared" si="44"/>
        <v>0</v>
      </c>
      <c r="S248" s="126">
        <f t="shared" si="36"/>
        <v>0</v>
      </c>
      <c r="T248" s="126">
        <f t="shared" si="37"/>
        <v>0</v>
      </c>
      <c r="U248" s="126">
        <f t="shared" si="45"/>
        <v>66</v>
      </c>
      <c r="V248" s="126">
        <f t="shared" si="38"/>
        <v>0</v>
      </c>
    </row>
    <row r="249" spans="1:22" ht="57" x14ac:dyDescent="0.2">
      <c r="A249" s="10" t="str">
        <f>Questions!$A249</f>
        <v>PDOC-03</v>
      </c>
      <c r="B249" s="10" t="str">
        <f t="shared" si="39"/>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Evaluation'!$A$46:$J$120,3,0)&amp;""</f>
        <v/>
      </c>
      <c r="G249" s="10" t="str">
        <f>VLOOKUP($A249,'Privacy Analyst Evaluation'!$A$46:$J$120,6,0)&amp;""</f>
        <v>Yes</v>
      </c>
      <c r="H249" s="10" t="str">
        <f>VLOOKUP($A249,'Privacy Analyst Evaluation'!$A$46:$J$120,7,0)&amp;""</f>
        <v/>
      </c>
      <c r="I249" s="10" t="str">
        <f>VLOOKUP($A249,'Privacy Analyst Evaluation'!$A$46:$J$120,8,0)&amp;""</f>
        <v>Standard Importance</v>
      </c>
      <c r="J249" s="10" t="str">
        <f>VLOOKUP($A249,'Privacy Analyst Evaluation'!$A$46:$J$120,9,0)&amp;""</f>
        <v/>
      </c>
      <c r="K249" s="10">
        <f t="shared" si="40"/>
        <v>10</v>
      </c>
      <c r="L249" s="126">
        <f>IF($E249="Not Scored", "N/A",IF(AND($D249='Auto Responses'!$J$27,$H249=""),"N/A",IF(AND($D249='Auto Responses'!$J$27,$H249='Auto Responses'!$J$7),1,IF(AND($D249='Auto Responses'!$J$27,$H249='Auto Responses'!$J$8),0,IF(OR($F249=$G249,$H249='Auto Responses'!$J$7),1,0)))))</f>
        <v>0</v>
      </c>
      <c r="M249" s="10" t="str">
        <f>VLOOKUP($A249,'Privacy Analyst Evaluation'!$A$46:$J$120,10,0)&amp;""</f>
        <v>FALSE</v>
      </c>
      <c r="N249" s="10">
        <f t="shared" si="41"/>
        <v>0</v>
      </c>
      <c r="O249" s="126">
        <f t="shared" si="42"/>
        <v>10</v>
      </c>
      <c r="P249" s="126">
        <f t="shared" si="43"/>
        <v>0</v>
      </c>
      <c r="Q249" s="126">
        <f t="shared" si="35"/>
        <v>0</v>
      </c>
      <c r="R249" s="126">
        <f t="shared" si="44"/>
        <v>0</v>
      </c>
      <c r="S249" s="126">
        <f t="shared" si="36"/>
        <v>0</v>
      </c>
      <c r="T249" s="126">
        <f t="shared" si="37"/>
        <v>0</v>
      </c>
      <c r="U249" s="126">
        <f t="shared" si="45"/>
        <v>66</v>
      </c>
      <c r="V249" s="126">
        <f t="shared" si="38"/>
        <v>0</v>
      </c>
    </row>
    <row r="250" spans="1:22" ht="57" x14ac:dyDescent="0.2">
      <c r="A250" s="10" t="str">
        <f>Questions!$A250</f>
        <v>PTHP-01</v>
      </c>
      <c r="B250" s="10" t="str">
        <f t="shared" si="39"/>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Evaluation'!$A$46:$J$120,3,0)&amp;""</f>
        <v/>
      </c>
      <c r="G250" s="10" t="str">
        <f>VLOOKUP($A250,'Privacy Analyst Evaluation'!$A$46:$J$120,6,0)&amp;""</f>
        <v>Yes</v>
      </c>
      <c r="H250" s="10" t="str">
        <f>VLOOKUP($A250,'Privacy Analyst Evaluation'!$A$46:$J$120,7,0)&amp;""</f>
        <v/>
      </c>
      <c r="I250" s="10" t="str">
        <f>VLOOKUP($A250,'Privacy Analyst Evaluation'!$A$46:$J$120,8,0)&amp;""</f>
        <v>Critical Importance</v>
      </c>
      <c r="J250" s="10" t="str">
        <f>VLOOKUP($A250,'Privacy Analyst Evaluation'!$A$46:$J$120,9,0)&amp;""</f>
        <v/>
      </c>
      <c r="K250" s="10">
        <f t="shared" si="40"/>
        <v>20</v>
      </c>
      <c r="L250" s="126">
        <f>IF($E250="Not Scored", "N/A",IF(AND($D250='Auto Responses'!$J$27,$H250=""),"N/A",IF(AND($D250='Auto Responses'!$J$27,$H250='Auto Responses'!$J$7),1,IF(AND($D250='Auto Responses'!$J$27,$H250='Auto Responses'!$J$8),0,IF(OR($F250=$G250,$H250='Auto Responses'!$J$7),1,0)))))</f>
        <v>0</v>
      </c>
      <c r="M250" s="10" t="str">
        <f>VLOOKUP($A250,'Privacy Analyst Evaluation'!$A$46:$J$120,10,0)&amp;""</f>
        <v>FALSE</v>
      </c>
      <c r="N250" s="10">
        <f t="shared" si="41"/>
        <v>1</v>
      </c>
      <c r="O250" s="126">
        <f t="shared" si="42"/>
        <v>20</v>
      </c>
      <c r="P250" s="126">
        <f t="shared" si="43"/>
        <v>0</v>
      </c>
      <c r="Q250" s="126">
        <f t="shared" si="35"/>
        <v>0</v>
      </c>
      <c r="R250" s="126">
        <f t="shared" si="44"/>
        <v>0</v>
      </c>
      <c r="S250" s="126">
        <f t="shared" si="36"/>
        <v>0</v>
      </c>
      <c r="T250" s="126">
        <f t="shared" si="37"/>
        <v>1</v>
      </c>
      <c r="U250" s="126">
        <f t="shared" si="45"/>
        <v>67</v>
      </c>
      <c r="V250" s="126">
        <f t="shared" si="38"/>
        <v>67</v>
      </c>
    </row>
    <row r="251" spans="1:22" ht="85.5" x14ac:dyDescent="0.2">
      <c r="A251" s="10" t="str">
        <f>Questions!$A251</f>
        <v>PTHP-02</v>
      </c>
      <c r="B251" s="10" t="str">
        <f t="shared" si="39"/>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Evaluation'!$A$46:$J$120,3,0)&amp;""</f>
        <v/>
      </c>
      <c r="G251" s="10" t="str">
        <f>VLOOKUP($A251,'Privacy Analyst Evaluation'!$A$46:$J$120,6,0)&amp;""</f>
        <v>Yes</v>
      </c>
      <c r="H251" s="10" t="str">
        <f>VLOOKUP($A251,'Privacy Analyst Evaluation'!$A$46:$J$120,7,0)&amp;""</f>
        <v/>
      </c>
      <c r="I251" s="10" t="str">
        <f>VLOOKUP($A251,'Privacy Analyst Evaluation'!$A$46:$J$120,8,0)&amp;""</f>
        <v>Minor Importance</v>
      </c>
      <c r="J251" s="10" t="str">
        <f>VLOOKUP($A251,'Privacy Analyst Evaluation'!$A$46:$J$120,9,0)&amp;""</f>
        <v/>
      </c>
      <c r="K251" s="10">
        <f t="shared" si="40"/>
        <v>5</v>
      </c>
      <c r="L251" s="126">
        <f>IF($E251="Not Scored", "N/A",IF(AND($D251='Auto Responses'!$J$27,$H251=""),"N/A",IF(AND($D251='Auto Responses'!$J$27,$H251='Auto Responses'!$J$7),1,IF(AND($D251='Auto Responses'!$J$27,$H251='Auto Responses'!$J$8),0,IF(OR($F251=$G251,$H251='Auto Responses'!$J$7),1,0)))))</f>
        <v>0</v>
      </c>
      <c r="M251" s="10" t="str">
        <f>VLOOKUP($A251,'Privacy Analyst Evaluation'!$A$46:$J$120,10,0)&amp;""</f>
        <v>FALSE</v>
      </c>
      <c r="N251" s="10">
        <f t="shared" si="41"/>
        <v>0</v>
      </c>
      <c r="O251" s="126">
        <f t="shared" si="42"/>
        <v>5</v>
      </c>
      <c r="P251" s="126">
        <f t="shared" si="43"/>
        <v>0</v>
      </c>
      <c r="Q251" s="126">
        <f t="shared" si="35"/>
        <v>0</v>
      </c>
      <c r="R251" s="126">
        <f t="shared" si="44"/>
        <v>0</v>
      </c>
      <c r="S251" s="126">
        <f t="shared" si="36"/>
        <v>0</v>
      </c>
      <c r="T251" s="126">
        <f t="shared" si="37"/>
        <v>0</v>
      </c>
      <c r="U251" s="126">
        <f t="shared" si="45"/>
        <v>67</v>
      </c>
      <c r="V251" s="126">
        <f t="shared" si="38"/>
        <v>0</v>
      </c>
    </row>
    <row r="252" spans="1:22" ht="57" x14ac:dyDescent="0.2">
      <c r="A252" s="10" t="str">
        <f>Questions!$A252</f>
        <v>PCHG-01</v>
      </c>
      <c r="B252" s="10" t="str">
        <f t="shared" si="39"/>
        <v>PCHG</v>
      </c>
      <c r="C252" s="10" t="str">
        <f>VLOOKUP($A252,Questions!$A$3:$L$333,2,0)&amp;""</f>
        <v>Does your change management process include privacy review and approval?</v>
      </c>
      <c r="D252" s="10" t="str">
        <f>VLOOKUP($A252,Questions!$A$3:$L$333,11,0)&amp;""</f>
        <v>Neutral until evaluated</v>
      </c>
      <c r="E252" s="10" t="str">
        <f>VLOOKUP($A252,Questions!$A$3:$L$333,12,0)&amp;""</f>
        <v>Not scored</v>
      </c>
      <c r="F252" s="10" t="str">
        <f>VLOOKUP($A252,'Privacy Analyst Evaluation'!$A$46:$J$120,3,0)&amp;""</f>
        <v/>
      </c>
      <c r="G252" s="10" t="str">
        <f>VLOOKUP($A252,'Privacy Analyst Evaluation'!$A$46:$J$120,6,0)&amp;""</f>
        <v/>
      </c>
      <c r="H252" s="10" t="str">
        <f>VLOOKUP($A252,'Privacy Analyst Evaluation'!$A$46:$J$120,7,0)&amp;""</f>
        <v/>
      </c>
      <c r="I252" s="10" t="str">
        <f>VLOOKUP($A252,'Privacy Analyst Evaluation'!$A$46:$J$120,8,0)&amp;""</f>
        <v/>
      </c>
      <c r="J252" s="10" t="str">
        <f>VLOOKUP($A252,'Privacy Analyst Evaluation'!$A$46:$J$120,9,0)&amp;""</f>
        <v/>
      </c>
      <c r="K252" s="10">
        <f t="shared" si="40"/>
        <v>10</v>
      </c>
      <c r="L252" s="126" t="str">
        <f>IF($E252="Not Scored", "N/A",IF(AND($D252='Auto Responses'!$J$27,$H252=""),"N/A",IF(AND($D252='Auto Responses'!$J$27,$H252='Auto Responses'!$J$7),1,IF(AND($D252='Auto Responses'!$J$27,$H252='Auto Responses'!$J$8),0,IF(OR($F252=$G252,$H252='Auto Responses'!$J$7),1,0)))))</f>
        <v>N/A</v>
      </c>
      <c r="M252" s="10" t="str">
        <f>VLOOKUP($A252,'Privacy Analyst Evaluation'!$A$46:$J$120,10,0)&amp;""</f>
        <v>FALSE</v>
      </c>
      <c r="N252" s="10">
        <f t="shared" si="41"/>
        <v>0</v>
      </c>
      <c r="O252" s="126" t="str">
        <f t="shared" si="42"/>
        <v>N/A</v>
      </c>
      <c r="P252" s="126" t="str">
        <f t="shared" si="43"/>
        <v>N/A</v>
      </c>
      <c r="Q252" s="126">
        <f t="shared" si="35"/>
        <v>0</v>
      </c>
      <c r="R252" s="126">
        <f t="shared" si="44"/>
        <v>0</v>
      </c>
      <c r="S252" s="126">
        <f t="shared" si="36"/>
        <v>0</v>
      </c>
      <c r="T252" s="126">
        <f t="shared" si="37"/>
        <v>0</v>
      </c>
      <c r="U252" s="126">
        <f t="shared" si="45"/>
        <v>67</v>
      </c>
      <c r="V252" s="126">
        <f t="shared" si="38"/>
        <v>0</v>
      </c>
    </row>
    <row r="253" spans="1:22" ht="57" x14ac:dyDescent="0.2">
      <c r="A253" s="10" t="str">
        <f>Questions!$A253</f>
        <v>PCHG-02</v>
      </c>
      <c r="B253" s="10" t="str">
        <f t="shared" si="39"/>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Evaluation'!$A$46:$J$120,3,0)&amp;""</f>
        <v/>
      </c>
      <c r="G253" s="10" t="str">
        <f>VLOOKUP($A253,'Privacy Analyst Evaluation'!$A$46:$J$120,6,0)&amp;""</f>
        <v>Yes</v>
      </c>
      <c r="H253" s="10" t="str">
        <f>VLOOKUP($A253,'Privacy Analyst Evaluation'!$A$46:$J$120,7,0)&amp;""</f>
        <v/>
      </c>
      <c r="I253" s="10" t="str">
        <f>VLOOKUP($A253,'Privacy Analyst Evaluation'!$A$46:$J$120,8,0)&amp;""</f>
        <v>Minor Importance</v>
      </c>
      <c r="J253" s="10" t="str">
        <f>VLOOKUP($A253,'Privacy Analyst Evaluation'!$A$46:$J$120,9,0)&amp;""</f>
        <v/>
      </c>
      <c r="K253" s="10">
        <f t="shared" si="40"/>
        <v>5</v>
      </c>
      <c r="L253" s="126">
        <f>IF($E253="Not Scored", "N/A",IF(AND($D253='Auto Responses'!$J$27,$H253=""),"N/A",IF(AND($D253='Auto Responses'!$J$27,$H253='Auto Responses'!$J$7),1,IF(AND($D253='Auto Responses'!$J$27,$H253='Auto Responses'!$J$8),0,IF(OR($F253=$G253,$H253='Auto Responses'!$J$7),1,0)))))</f>
        <v>0</v>
      </c>
      <c r="M253" s="10" t="str">
        <f>VLOOKUP($A253,'Privacy Analyst Evaluation'!$A$46:$J$120,10,0)&amp;""</f>
        <v>FALSE</v>
      </c>
      <c r="N253" s="10">
        <f t="shared" si="41"/>
        <v>0</v>
      </c>
      <c r="O253" s="126">
        <f t="shared" si="42"/>
        <v>5</v>
      </c>
      <c r="P253" s="126">
        <f t="shared" si="43"/>
        <v>0</v>
      </c>
      <c r="Q253" s="126">
        <f t="shared" si="35"/>
        <v>0</v>
      </c>
      <c r="R253" s="126">
        <f t="shared" si="44"/>
        <v>0</v>
      </c>
      <c r="S253" s="126">
        <f t="shared" si="36"/>
        <v>0</v>
      </c>
      <c r="T253" s="126">
        <f t="shared" si="37"/>
        <v>0</v>
      </c>
      <c r="U253" s="126">
        <f t="shared" si="45"/>
        <v>67</v>
      </c>
      <c r="V253" s="126">
        <f t="shared" si="38"/>
        <v>0</v>
      </c>
    </row>
    <row r="254" spans="1:22" ht="57" x14ac:dyDescent="0.2">
      <c r="A254" s="10" t="str">
        <f>Questions!$A254</f>
        <v>PDAT-01</v>
      </c>
      <c r="B254" s="10" t="str">
        <f t="shared" si="39"/>
        <v>PDAT</v>
      </c>
      <c r="C254" s="10" t="str">
        <f>VLOOKUP($A254,Questions!$A$3:$L$333,2,0)&amp;""</f>
        <v>Do you collect, process, or store demographic information?*</v>
      </c>
      <c r="D254" s="10" t="str">
        <f>VLOOKUP($A254,Questions!$A$3:$L$333,11,0)&amp;""</f>
        <v>Neutral until evaluated</v>
      </c>
      <c r="E254" s="10" t="str">
        <f>VLOOKUP($A254,Questions!$A$3:$L$333,12,0)&amp;""</f>
        <v>Privacy</v>
      </c>
      <c r="F254" s="10" t="str">
        <f>VLOOKUP($A254,'Privacy Analyst Evaluation'!$A$46:$J$120,3,0)&amp;""</f>
        <v/>
      </c>
      <c r="G254" s="10" t="str">
        <f>VLOOKUP($A254,'Privacy Analyst Evaluation'!$A$46:$J$120,6,0)&amp;""</f>
        <v/>
      </c>
      <c r="H254" s="10" t="str">
        <f>VLOOKUP($A254,'Privacy Analyst Evaluation'!$A$46:$J$120,7,0)&amp;""</f>
        <v/>
      </c>
      <c r="I254" s="10" t="str">
        <f>VLOOKUP($A254,'Privacy Analyst Evaluation'!$A$46:$J$120,8,0)&amp;""</f>
        <v>Critical Importance</v>
      </c>
      <c r="J254" s="10" t="str">
        <f>VLOOKUP($A254,'Privacy Analyst Evaluation'!$A$46:$J$120,9,0)&amp;""</f>
        <v/>
      </c>
      <c r="K254" s="10">
        <f t="shared" si="40"/>
        <v>20</v>
      </c>
      <c r="L254" s="126" t="str">
        <f>IF($E254="Not Scored", "N/A",IF(AND($D254='Auto Responses'!$J$27,$H254=""),"N/A",IF(AND($D254='Auto Responses'!$J$27,$H254='Auto Responses'!$J$7),1,IF(AND($D254='Auto Responses'!$J$27,$H254='Auto Responses'!$J$8),0,IF(OR($F254=$G254,$H254='Auto Responses'!$J$7),1,0)))))</f>
        <v>N/A</v>
      </c>
      <c r="M254" s="10" t="str">
        <f>VLOOKUP($A254,'Privacy Analyst Evaluation'!$A$46:$J$120,10,0)&amp;""</f>
        <v>FALSE</v>
      </c>
      <c r="N254" s="10">
        <f t="shared" si="41"/>
        <v>1</v>
      </c>
      <c r="O254" s="126">
        <f t="shared" si="42"/>
        <v>20</v>
      </c>
      <c r="P254" s="126" t="str">
        <f t="shared" si="43"/>
        <v>N/A</v>
      </c>
      <c r="Q254" s="126">
        <f t="shared" ref="Q254:Q316" si="50">IF(M254="TRUE",1,0)</f>
        <v>0</v>
      </c>
      <c r="R254" s="126">
        <f t="shared" si="44"/>
        <v>0</v>
      </c>
      <c r="S254" s="126">
        <f t="shared" ref="S254:S316" si="51">IF(Q254=0,0,R254)</f>
        <v>0</v>
      </c>
      <c r="T254" s="126">
        <f t="shared" ref="T254:T316" si="52">IF(N254=1,1,0)</f>
        <v>1</v>
      </c>
      <c r="U254" s="126">
        <f t="shared" si="45"/>
        <v>68</v>
      </c>
      <c r="V254" s="126">
        <f t="shared" ref="V254:V316" si="53">IF(T254=0,0,U254)</f>
        <v>68</v>
      </c>
    </row>
    <row r="255" spans="1:22" ht="57" x14ac:dyDescent="0.2">
      <c r="A255" s="10" t="str">
        <f>Questions!$A255</f>
        <v>PDAT-02</v>
      </c>
      <c r="B255" s="10" t="str">
        <f t="shared" ref="B255:B317" si="54">LEFT(A255,4)</f>
        <v>PDAT</v>
      </c>
      <c r="C255" s="10" t="str">
        <f>VLOOKUP($A255,Questions!$A$3:$L$333,2,0)&amp;""</f>
        <v>Do you capture or create genetic, biometric, or behaviometric information (e.g.,  facial recognition or fingerprints)?*</v>
      </c>
      <c r="D255" s="10" t="str">
        <f>VLOOKUP($A255,Questions!$A$3:$L$333,11,0)&amp;""</f>
        <v>Neutral until evaluated</v>
      </c>
      <c r="E255" s="10" t="str">
        <f>VLOOKUP($A255,Questions!$A$3:$L$333,12,0)&amp;""</f>
        <v>Privacy</v>
      </c>
      <c r="F255" s="10" t="str">
        <f>VLOOKUP($A255,'Privacy Analyst Evaluation'!$A$46:$J$120,3,0)&amp;""</f>
        <v/>
      </c>
      <c r="G255" s="10" t="str">
        <f>VLOOKUP($A255,'Privacy Analyst Evaluation'!$A$46:$J$120,6,0)&amp;""</f>
        <v/>
      </c>
      <c r="H255" s="10" t="str">
        <f>VLOOKUP($A255,'Privacy Analyst Evaluation'!$A$46:$J$120,7,0)&amp;""</f>
        <v/>
      </c>
      <c r="I255" s="10" t="str">
        <f>VLOOKUP($A255,'Privacy Analyst Evaluation'!$A$46:$J$120,8,0)&amp;""</f>
        <v>Critical Importance</v>
      </c>
      <c r="J255" s="10" t="str">
        <f>VLOOKUP($A255,'Privacy Analyst Evaluation'!$A$46:$J$120,9,0)&amp;""</f>
        <v/>
      </c>
      <c r="K255" s="10">
        <f t="shared" ref="K255:K317" si="55">IF($I255="Critical Importance",20,IF($I255="Minor Importance",5,10))</f>
        <v>20</v>
      </c>
      <c r="L255" s="126" t="str">
        <f>IF($E255="Not Scored", "N/A",IF(AND($D255='Auto Responses'!$J$27,$H255=""),"N/A",IF(AND($D255='Auto Responses'!$J$27,$H255='Auto Responses'!$J$7),1,IF(AND($D255='Auto Responses'!$J$27,$H255='Auto Responses'!$J$8),0,IF(OR($F255=$G255,$H255='Auto Responses'!$J$7),1,0)))))</f>
        <v>N/A</v>
      </c>
      <c r="M255" s="10" t="str">
        <f>VLOOKUP($A255,'Privacy Analyst Evaluation'!$A$46:$J$120,10,0)&amp;""</f>
        <v>FALSE</v>
      </c>
      <c r="N255" s="10">
        <f t="shared" ref="N255:N317" si="56">IF($J255="Critical Importance",1,IF(AND($J255="",$I255="Critical Importance"),1,0))</f>
        <v>1</v>
      </c>
      <c r="O255" s="126">
        <f t="shared" ref="O255:O317" si="57">IF($E255="Not Scored","N/A",IF($J255="",$K255,IF($J255="Minor Importance",5,IF($J255="Standard Importance",10,IF($J255="Critical Importance",20,0)))))</f>
        <v>20</v>
      </c>
      <c r="P255" s="126" t="str">
        <f t="shared" ref="P255:P317" si="58">IF(OR($O255="N/A",$L255="N/A"),"N/A",$O255*$L255)</f>
        <v>N/A</v>
      </c>
      <c r="Q255" s="126">
        <f t="shared" si="50"/>
        <v>0</v>
      </c>
      <c r="R255" s="126">
        <f t="shared" si="44"/>
        <v>0</v>
      </c>
      <c r="S255" s="126">
        <f t="shared" si="51"/>
        <v>0</v>
      </c>
      <c r="T255" s="126">
        <f t="shared" si="52"/>
        <v>1</v>
      </c>
      <c r="U255" s="126">
        <f t="shared" si="45"/>
        <v>69</v>
      </c>
      <c r="V255" s="126">
        <f t="shared" si="53"/>
        <v>69</v>
      </c>
    </row>
    <row r="256" spans="1:22" ht="57" x14ac:dyDescent="0.2">
      <c r="A256" s="10" t="str">
        <f>Questions!$A256</f>
        <v>PDAT-03</v>
      </c>
      <c r="B256" s="10" t="str">
        <f t="shared" si="54"/>
        <v>PDAT</v>
      </c>
      <c r="C256" s="10" t="str">
        <f>VLOOKUP($A256,Questions!$A$3:$L$333,2,0)&amp;""</f>
        <v>Do you combine institutional data (including "de-identified," "anonymized," or otherwise masked data) with personal data from any other sources?*</v>
      </c>
      <c r="D256" s="10" t="str">
        <f>VLOOKUP($A256,Questions!$A$3:$L$333,11,0)&amp;""</f>
        <v>Neutral until evaluated</v>
      </c>
      <c r="E256" s="10" t="str">
        <f>VLOOKUP($A256,Questions!$A$3:$L$333,12,0)&amp;""</f>
        <v>Privacy</v>
      </c>
      <c r="F256" s="10" t="str">
        <f>VLOOKUP($A256,'Privacy Analyst Evaluation'!$A$46:$J$120,3,0)&amp;""</f>
        <v/>
      </c>
      <c r="G256" s="10" t="str">
        <f>VLOOKUP($A256,'Privacy Analyst Evaluation'!$A$46:$J$120,6,0)&amp;""</f>
        <v/>
      </c>
      <c r="H256" s="10" t="str">
        <f>VLOOKUP($A256,'Privacy Analyst Evaluation'!$A$46:$J$120,7,0)&amp;""</f>
        <v/>
      </c>
      <c r="I256" s="10" t="str">
        <f>VLOOKUP($A256,'Privacy Analyst Evaluation'!$A$46:$J$120,8,0)&amp;""</f>
        <v>Critical Importance</v>
      </c>
      <c r="J256" s="10" t="str">
        <f>VLOOKUP($A256,'Privacy Analyst Evaluation'!$A$46:$J$120,9,0)&amp;""</f>
        <v/>
      </c>
      <c r="K256" s="10">
        <f t="shared" si="55"/>
        <v>20</v>
      </c>
      <c r="L256" s="126" t="str">
        <f>IF($E256="Not Scored", "N/A",IF(AND($D256='Auto Responses'!$J$27,$H256=""),"N/A",IF(AND($D256='Auto Responses'!$J$27,$H256='Auto Responses'!$J$7),1,IF(AND($D256='Auto Responses'!$J$27,$H256='Auto Responses'!$J$8),0,IF(OR($F256=$G256,$H256='Auto Responses'!$J$7),1,0)))))</f>
        <v>N/A</v>
      </c>
      <c r="M256" s="10" t="str">
        <f>VLOOKUP($A256,'Privacy Analyst Evaluation'!$A$46:$J$120,10,0)&amp;""</f>
        <v>FALSE</v>
      </c>
      <c r="N256" s="10">
        <f t="shared" si="56"/>
        <v>1</v>
      </c>
      <c r="O256" s="126">
        <f t="shared" si="57"/>
        <v>20</v>
      </c>
      <c r="P256" s="126" t="str">
        <f t="shared" si="58"/>
        <v>N/A</v>
      </c>
      <c r="Q256" s="126">
        <f t="shared" si="50"/>
        <v>0</v>
      </c>
      <c r="R256" s="126">
        <f t="shared" si="44"/>
        <v>0</v>
      </c>
      <c r="S256" s="126">
        <f t="shared" si="51"/>
        <v>0</v>
      </c>
      <c r="T256" s="126">
        <f t="shared" si="52"/>
        <v>1</v>
      </c>
      <c r="U256" s="126">
        <f t="shared" si="45"/>
        <v>70</v>
      </c>
      <c r="V256" s="126">
        <f t="shared" si="53"/>
        <v>70</v>
      </c>
    </row>
    <row r="257" spans="1:22" ht="57" x14ac:dyDescent="0.2">
      <c r="A257" s="10" t="str">
        <f>Questions!$A257</f>
        <v>PDAT-04</v>
      </c>
      <c r="B257" s="10" t="str">
        <f t="shared" si="54"/>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Evaluation'!$A$46:$J$120,3,0)&amp;""</f>
        <v/>
      </c>
      <c r="G257" s="10" t="str">
        <f>VLOOKUP($A257,'Privacy Analyst Evaluation'!$A$46:$J$120,6,0)&amp;""</f>
        <v>No</v>
      </c>
      <c r="H257" s="10" t="str">
        <f>VLOOKUP($A257,'Privacy Analyst Evaluation'!$A$46:$J$120,7,0)&amp;""</f>
        <v/>
      </c>
      <c r="I257" s="10" t="str">
        <f>VLOOKUP($A257,'Privacy Analyst Evaluation'!$A$46:$J$120,8,0)&amp;""</f>
        <v>Minor Importance</v>
      </c>
      <c r="J257" s="10" t="str">
        <f>VLOOKUP($A257,'Privacy Analyst Evaluation'!$A$46:$J$120,9,0)&amp;""</f>
        <v/>
      </c>
      <c r="K257" s="10">
        <f t="shared" si="55"/>
        <v>5</v>
      </c>
      <c r="L257" s="126">
        <f>IF($E257="Not Scored", "N/A",IF(AND($D257='Auto Responses'!$J$27,$H257=""),"N/A",IF(AND($D257='Auto Responses'!$J$27,$H257='Auto Responses'!$J$7),1,IF(AND($D257='Auto Responses'!$J$27,$H257='Auto Responses'!$J$8),0,IF(OR($F257=$G257,$H257='Auto Responses'!$J$7),1,0)))))</f>
        <v>0</v>
      </c>
      <c r="M257" s="10" t="str">
        <f>VLOOKUP($A257,'Privacy Analyst Evaluation'!$A$46:$J$120,10,0)&amp;""</f>
        <v>FALSE</v>
      </c>
      <c r="N257" s="10">
        <f t="shared" si="56"/>
        <v>0</v>
      </c>
      <c r="O257" s="126">
        <f t="shared" si="57"/>
        <v>5</v>
      </c>
      <c r="P257" s="126">
        <f t="shared" si="58"/>
        <v>0</v>
      </c>
      <c r="Q257" s="126">
        <f t="shared" si="50"/>
        <v>0</v>
      </c>
      <c r="R257" s="126">
        <f t="shared" si="44"/>
        <v>0</v>
      </c>
      <c r="S257" s="126">
        <f t="shared" si="51"/>
        <v>0</v>
      </c>
      <c r="T257" s="126">
        <f t="shared" si="52"/>
        <v>0</v>
      </c>
      <c r="U257" s="126">
        <f t="shared" si="45"/>
        <v>70</v>
      </c>
      <c r="V257" s="126">
        <f t="shared" si="53"/>
        <v>0</v>
      </c>
    </row>
    <row r="258" spans="1:22" ht="57" x14ac:dyDescent="0.2">
      <c r="A258" s="10" t="str">
        <f>Questions!$A258</f>
        <v>PDAT-05</v>
      </c>
      <c r="B258" s="10" t="str">
        <f t="shared" si="54"/>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Evaluation'!$A$46:$J$120,3,0)&amp;""</f>
        <v/>
      </c>
      <c r="G258" s="10" t="str">
        <f>VLOOKUP($A258,'Privacy Analyst Evaluation'!$A$46:$J$120,6,0)&amp;""</f>
        <v>No</v>
      </c>
      <c r="H258" s="10" t="str">
        <f>VLOOKUP($A258,'Privacy Analyst Evaluation'!$A$46:$J$120,7,0)&amp;""</f>
        <v/>
      </c>
      <c r="I258" s="10" t="str">
        <f>VLOOKUP($A258,'Privacy Analyst Evaluation'!$A$46:$J$120,8,0)&amp;""</f>
        <v>Minor Importance</v>
      </c>
      <c r="J258" s="10" t="str">
        <f>VLOOKUP($A258,'Privacy Analyst Evaluation'!$A$46:$J$120,9,0)&amp;""</f>
        <v/>
      </c>
      <c r="K258" s="10">
        <f t="shared" si="55"/>
        <v>5</v>
      </c>
      <c r="L258" s="126">
        <f>IF($E258="Not Scored", "N/A",IF(AND($D258='Auto Responses'!$J$27,$H258=""),"N/A",IF(AND($D258='Auto Responses'!$J$27,$H258='Auto Responses'!$J$7),1,IF(AND($D258='Auto Responses'!$J$27,$H258='Auto Responses'!$J$8),0,IF(OR($F258=$G258,$H258='Auto Responses'!$J$7),1,0)))))</f>
        <v>0</v>
      </c>
      <c r="M258" s="10" t="str">
        <f>VLOOKUP($A258,'Privacy Analyst Evaluation'!$A$46:$J$120,10,0)&amp;""</f>
        <v>FALSE</v>
      </c>
      <c r="N258" s="10">
        <f t="shared" si="56"/>
        <v>0</v>
      </c>
      <c r="O258" s="126">
        <f t="shared" si="57"/>
        <v>5</v>
      </c>
      <c r="P258" s="126">
        <f t="shared" si="58"/>
        <v>0</v>
      </c>
      <c r="Q258" s="126">
        <f t="shared" si="50"/>
        <v>0</v>
      </c>
      <c r="R258" s="126">
        <f t="shared" si="44"/>
        <v>0</v>
      </c>
      <c r="S258" s="126">
        <f t="shared" si="51"/>
        <v>0</v>
      </c>
      <c r="T258" s="126">
        <f t="shared" si="52"/>
        <v>0</v>
      </c>
      <c r="U258" s="126">
        <f t="shared" si="45"/>
        <v>70</v>
      </c>
      <c r="V258" s="126">
        <f t="shared" si="53"/>
        <v>0</v>
      </c>
    </row>
    <row r="259" spans="1:22" ht="57" x14ac:dyDescent="0.2">
      <c r="A259" s="10" t="str">
        <f>Questions!$A259</f>
        <v>PDAT-06</v>
      </c>
      <c r="B259" s="10" t="str">
        <f t="shared" si="54"/>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Evaluation'!$A$46:$J$120,3,0)&amp;""</f>
        <v/>
      </c>
      <c r="G259" s="10" t="str">
        <f>VLOOKUP($A259,'Privacy Analyst Evaluation'!$A$46:$J$120,6,0)&amp;""</f>
        <v>No</v>
      </c>
      <c r="H259" s="10" t="str">
        <f>VLOOKUP($A259,'Privacy Analyst Evaluation'!$A$46:$J$120,7,0)&amp;""</f>
        <v/>
      </c>
      <c r="I259" s="10" t="str">
        <f>VLOOKUP($A259,'Privacy Analyst Evaluation'!$A$46:$J$120,8,0)&amp;""</f>
        <v>Minor Importance</v>
      </c>
      <c r="J259" s="10" t="str">
        <f>VLOOKUP($A259,'Privacy Analyst Evaluation'!$A$46:$J$120,9,0)&amp;""</f>
        <v/>
      </c>
      <c r="K259" s="10">
        <f t="shared" si="55"/>
        <v>5</v>
      </c>
      <c r="L259" s="126">
        <f>IF($E259="Not Scored", "N/A",IF(AND($D259='Auto Responses'!$J$27,$H259=""),"N/A",IF(AND($D259='Auto Responses'!$J$27,$H259='Auto Responses'!$J$7),1,IF(AND($D259='Auto Responses'!$J$27,$H259='Auto Responses'!$J$8),0,IF(OR($F259=$G259,$H259='Auto Responses'!$J$7),1,0)))))</f>
        <v>0</v>
      </c>
      <c r="M259" s="10" t="str">
        <f>VLOOKUP($A259,'Privacy Analyst Evaluation'!$A$46:$J$120,10,0)&amp;""</f>
        <v>FALSE</v>
      </c>
      <c r="N259" s="10">
        <f t="shared" si="56"/>
        <v>0</v>
      </c>
      <c r="O259" s="126">
        <f t="shared" si="57"/>
        <v>5</v>
      </c>
      <c r="P259" s="126">
        <f t="shared" si="58"/>
        <v>0</v>
      </c>
      <c r="Q259" s="126">
        <f t="shared" si="50"/>
        <v>0</v>
      </c>
      <c r="R259" s="126">
        <f t="shared" si="44"/>
        <v>0</v>
      </c>
      <c r="S259" s="126">
        <f t="shared" si="51"/>
        <v>0</v>
      </c>
      <c r="T259" s="126">
        <f t="shared" si="52"/>
        <v>0</v>
      </c>
      <c r="U259" s="126">
        <f t="shared" si="45"/>
        <v>70</v>
      </c>
      <c r="V259" s="126">
        <f t="shared" si="53"/>
        <v>0</v>
      </c>
    </row>
    <row r="260" spans="1:22" ht="57" x14ac:dyDescent="0.2">
      <c r="A260" s="10" t="str">
        <f>Questions!$A260</f>
        <v>PDAT-07</v>
      </c>
      <c r="B260" s="10" t="str">
        <f t="shared" si="54"/>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Evaluation'!$A$46:$J$120,3,0)&amp;""</f>
        <v/>
      </c>
      <c r="G260" s="10" t="str">
        <f>VLOOKUP($A260,'Privacy Analyst Evaluation'!$A$46:$J$120,6,0)&amp;""</f>
        <v>No</v>
      </c>
      <c r="H260" s="10" t="str">
        <f>VLOOKUP($A260,'Privacy Analyst Evaluation'!$A$46:$J$120,7,0)&amp;""</f>
        <v/>
      </c>
      <c r="I260" s="10" t="str">
        <f>VLOOKUP($A260,'Privacy Analyst Evaluation'!$A$46:$J$120,8,0)&amp;""</f>
        <v>Minor Importance</v>
      </c>
      <c r="J260" s="10" t="str">
        <f>VLOOKUP($A260,'Privacy Analyst Evaluation'!$A$46:$J$120,9,0)&amp;""</f>
        <v/>
      </c>
      <c r="K260" s="10">
        <f t="shared" si="55"/>
        <v>5</v>
      </c>
      <c r="L260" s="126">
        <f>IF($E260="Not Scored", "N/A",IF(AND($D260='Auto Responses'!$J$27,$H260=""),"N/A",IF(AND($D260='Auto Responses'!$J$27,$H260='Auto Responses'!$J$7),1,IF(AND($D260='Auto Responses'!$J$27,$H260='Auto Responses'!$J$8),0,IF(OR($F260=$G260,$H260='Auto Responses'!$J$7),1,0)))))</f>
        <v>0</v>
      </c>
      <c r="M260" s="10" t="str">
        <f>VLOOKUP($A260,'Privacy Analyst Evaluation'!$A$46:$J$120,10,0)&amp;""</f>
        <v>FALSE</v>
      </c>
      <c r="N260" s="10">
        <f t="shared" si="56"/>
        <v>0</v>
      </c>
      <c r="O260" s="126">
        <f t="shared" si="57"/>
        <v>5</v>
      </c>
      <c r="P260" s="126">
        <f t="shared" si="58"/>
        <v>0</v>
      </c>
      <c r="Q260" s="126">
        <f t="shared" si="50"/>
        <v>0</v>
      </c>
      <c r="R260" s="126">
        <f t="shared" si="44"/>
        <v>0</v>
      </c>
      <c r="S260" s="126">
        <f t="shared" si="51"/>
        <v>0</v>
      </c>
      <c r="T260" s="126">
        <f t="shared" si="52"/>
        <v>0</v>
      </c>
      <c r="U260" s="126">
        <f t="shared" si="45"/>
        <v>70</v>
      </c>
      <c r="V260" s="126">
        <f t="shared" si="53"/>
        <v>0</v>
      </c>
    </row>
    <row r="261" spans="1:22" ht="57" x14ac:dyDescent="0.2">
      <c r="A261" s="10" t="str">
        <f>Questions!$A261</f>
        <v>PDAT-08</v>
      </c>
      <c r="B261" s="10" t="str">
        <f t="shared" si="54"/>
        <v>PDAT</v>
      </c>
      <c r="C261" s="10" t="str">
        <f>VLOOKUP($A261,Questions!$A$3:$L$333,2,0)&amp;""</f>
        <v>Will you handle personal data in a manner compliant with all relevant laws, regulations, and applicable institution policies?</v>
      </c>
      <c r="D261" s="10" t="str">
        <f>VLOOKUP($A261,Questions!$A$3:$L$333,11,0)&amp;""</f>
        <v>Neutral until evaluated</v>
      </c>
      <c r="E261" s="10" t="str">
        <f>VLOOKUP($A261,Questions!$A$3:$L$333,12,0)&amp;""</f>
        <v>Not scored</v>
      </c>
      <c r="F261" s="10" t="str">
        <f>VLOOKUP($A261,'Privacy Analyst Evaluation'!$A$46:$J$120,3,0)&amp;""</f>
        <v/>
      </c>
      <c r="G261" s="10" t="str">
        <f>VLOOKUP($A261,'Privacy Analyst Evaluation'!$A$46:$J$120,6,0)&amp;""</f>
        <v/>
      </c>
      <c r="H261" s="10" t="str">
        <f>VLOOKUP($A261,'Privacy Analyst Evaluation'!$A$46:$J$120,7,0)&amp;""</f>
        <v/>
      </c>
      <c r="I261" s="10" t="str">
        <f>VLOOKUP($A261,'Privacy Analyst Evaluation'!$A$46:$J$120,8,0)&amp;""</f>
        <v>Minor Importance</v>
      </c>
      <c r="J261" s="10" t="str">
        <f>VLOOKUP($A261,'Privacy Analyst Evaluation'!$A$46:$J$120,9,0)&amp;""</f>
        <v/>
      </c>
      <c r="K261" s="10">
        <f t="shared" si="55"/>
        <v>5</v>
      </c>
      <c r="L261" s="126" t="str">
        <f>IF($E261="Not Scored", "N/A",IF(AND($D261='Auto Responses'!$J$27,$H261=""),"N/A",IF(AND($D261='Auto Responses'!$J$27,$H261='Auto Responses'!$J$7),1,IF(AND($D261='Auto Responses'!$J$27,$H261='Auto Responses'!$J$8),0,IF(OR($F261=$G261,$H261='Auto Responses'!$J$7),1,0)))))</f>
        <v>N/A</v>
      </c>
      <c r="M261" s="10" t="str">
        <f>VLOOKUP($A261,'Privacy Analyst Evaluation'!$A$46:$J$120,10,0)&amp;""</f>
        <v>FALSE</v>
      </c>
      <c r="N261" s="10">
        <f t="shared" si="56"/>
        <v>0</v>
      </c>
      <c r="O261" s="126" t="str">
        <f t="shared" si="57"/>
        <v>N/A</v>
      </c>
      <c r="P261" s="126" t="str">
        <f t="shared" si="58"/>
        <v>N/A</v>
      </c>
      <c r="Q261" s="126">
        <f t="shared" si="50"/>
        <v>0</v>
      </c>
      <c r="R261" s="126">
        <f t="shared" ref="R261:R324" si="59">R260+Q261</f>
        <v>0</v>
      </c>
      <c r="S261" s="126">
        <f t="shared" si="51"/>
        <v>0</v>
      </c>
      <c r="T261" s="126">
        <f t="shared" si="52"/>
        <v>0</v>
      </c>
      <c r="U261" s="126">
        <f t="shared" ref="U261:U324" si="60">U260+T261</f>
        <v>70</v>
      </c>
      <c r="V261" s="126">
        <f t="shared" si="53"/>
        <v>0</v>
      </c>
    </row>
    <row r="262" spans="1:22" ht="57" x14ac:dyDescent="0.2">
      <c r="A262" s="10" t="str">
        <f>Questions!$A262</f>
        <v>PRPO-01</v>
      </c>
      <c r="B262" s="10" t="str">
        <f t="shared" si="54"/>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Evaluation'!$A$46:$J$120,3,0)&amp;""</f>
        <v/>
      </c>
      <c r="G262" s="10" t="str">
        <f>VLOOKUP($A262,'Privacy Analyst Evaluation'!$A$46:$J$120,6,0)&amp;""</f>
        <v>Yes</v>
      </c>
      <c r="H262" s="10" t="str">
        <f>VLOOKUP($A262,'Privacy Analyst Evaluation'!$A$46:$J$120,7,0)&amp;""</f>
        <v/>
      </c>
      <c r="I262" s="10" t="str">
        <f>VLOOKUP($A262,'Privacy Analyst Evaluation'!$A$46:$J$120,8,0)&amp;""</f>
        <v>Minor Importance</v>
      </c>
      <c r="J262" s="10" t="str">
        <f>VLOOKUP($A262,'Privacy Analyst Evaluation'!$A$46:$J$120,9,0)&amp;""</f>
        <v/>
      </c>
      <c r="K262" s="10">
        <f t="shared" si="55"/>
        <v>5</v>
      </c>
      <c r="L262" s="126">
        <f>IF($E262="Not Scored", "N/A",IF(AND($D262='Auto Responses'!$J$27,$H262=""),"N/A",IF(AND($D262='Auto Responses'!$J$27,$H262='Auto Responses'!$J$7),1,IF(AND($D262='Auto Responses'!$J$27,$H262='Auto Responses'!$J$8),0,IF(OR($F262=$G262,$H262='Auto Responses'!$J$7),1,0)))))</f>
        <v>0</v>
      </c>
      <c r="M262" s="10" t="str">
        <f>VLOOKUP($A262,'Privacy Analyst Evaluation'!$A$46:$J$120,10,0)&amp;""</f>
        <v>FALSE</v>
      </c>
      <c r="N262" s="10">
        <f t="shared" si="56"/>
        <v>0</v>
      </c>
      <c r="O262" s="126">
        <f t="shared" si="57"/>
        <v>5</v>
      </c>
      <c r="P262" s="126">
        <f t="shared" si="58"/>
        <v>0</v>
      </c>
      <c r="Q262" s="126">
        <f t="shared" si="50"/>
        <v>0</v>
      </c>
      <c r="R262" s="126">
        <f t="shared" si="59"/>
        <v>0</v>
      </c>
      <c r="S262" s="126">
        <f t="shared" si="51"/>
        <v>0</v>
      </c>
      <c r="T262" s="126">
        <f t="shared" si="52"/>
        <v>0</v>
      </c>
      <c r="U262" s="126">
        <f t="shared" si="60"/>
        <v>70</v>
      </c>
      <c r="V262" s="126">
        <f t="shared" si="53"/>
        <v>0</v>
      </c>
    </row>
    <row r="263" spans="1:22" ht="57" x14ac:dyDescent="0.2">
      <c r="A263" s="10" t="str">
        <f>Questions!$A263</f>
        <v>PRPO-02</v>
      </c>
      <c r="B263" s="10" t="str">
        <f t="shared" si="54"/>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Evaluation'!$A$46:$J$120,3,0)&amp;""</f>
        <v/>
      </c>
      <c r="G263" s="10" t="str">
        <f>VLOOKUP($A263,'Privacy Analyst Evaluation'!$A$46:$J$120,6,0)&amp;""</f>
        <v>Yes</v>
      </c>
      <c r="H263" s="10" t="str">
        <f>VLOOKUP($A263,'Privacy Analyst Evaluation'!$A$46:$J$120,7,0)&amp;""</f>
        <v/>
      </c>
      <c r="I263" s="10" t="str">
        <f>VLOOKUP($A263,'Privacy Analyst Evaluation'!$A$46:$J$120,8,0)&amp;""</f>
        <v>Minor Importance</v>
      </c>
      <c r="J263" s="10" t="str">
        <f>VLOOKUP($A263,'Privacy Analyst Evaluation'!$A$46:$J$120,9,0)&amp;""</f>
        <v/>
      </c>
      <c r="K263" s="10">
        <f t="shared" si="55"/>
        <v>5</v>
      </c>
      <c r="L263" s="126">
        <f>IF($E263="Not Scored", "N/A",IF(AND($D263='Auto Responses'!$J$27,$H263=""),"N/A",IF(AND($D263='Auto Responses'!$J$27,$H263='Auto Responses'!$J$7),1,IF(AND($D263='Auto Responses'!$J$27,$H263='Auto Responses'!$J$8),0,IF(OR($F263=$G263,$H263='Auto Responses'!$J$7),1,0)))))</f>
        <v>0</v>
      </c>
      <c r="M263" s="10" t="str">
        <f>VLOOKUP($A263,'Privacy Analyst Evaluation'!$A$46:$J$120,10,0)&amp;""</f>
        <v>FALSE</v>
      </c>
      <c r="N263" s="10">
        <f t="shared" si="56"/>
        <v>0</v>
      </c>
      <c r="O263" s="126">
        <f t="shared" si="57"/>
        <v>5</v>
      </c>
      <c r="P263" s="126">
        <f t="shared" si="58"/>
        <v>0</v>
      </c>
      <c r="Q263" s="126">
        <f t="shared" si="50"/>
        <v>0</v>
      </c>
      <c r="R263" s="126">
        <f t="shared" si="59"/>
        <v>0</v>
      </c>
      <c r="S263" s="126">
        <f t="shared" si="51"/>
        <v>0</v>
      </c>
      <c r="T263" s="126">
        <f t="shared" si="52"/>
        <v>0</v>
      </c>
      <c r="U263" s="126">
        <f t="shared" si="60"/>
        <v>70</v>
      </c>
      <c r="V263" s="126">
        <f t="shared" si="53"/>
        <v>0</v>
      </c>
    </row>
    <row r="264" spans="1:22" ht="57" x14ac:dyDescent="0.2">
      <c r="A264" s="10" t="str">
        <f>Questions!$A264</f>
        <v>PRPO-03</v>
      </c>
      <c r="B264" s="10" t="str">
        <f t="shared" si="54"/>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Evaluation'!$A$46:$J$120,3,0)&amp;""</f>
        <v/>
      </c>
      <c r="G264" s="10" t="str">
        <f>VLOOKUP($A264,'Privacy Analyst Evaluation'!$A$46:$J$120,6,0)&amp;""</f>
        <v>Yes</v>
      </c>
      <c r="H264" s="10" t="str">
        <f>VLOOKUP($A264,'Privacy Analyst Evaluation'!$A$46:$J$120,7,0)&amp;""</f>
        <v/>
      </c>
      <c r="I264" s="10" t="str">
        <f>VLOOKUP($A264,'Privacy Analyst Evaluation'!$A$46:$J$120,8,0)&amp;""</f>
        <v>Standard Importance</v>
      </c>
      <c r="J264" s="10" t="str">
        <f>VLOOKUP($A264,'Privacy Analyst Evaluation'!$A$46:$J$120,9,0)&amp;""</f>
        <v/>
      </c>
      <c r="K264" s="10">
        <f t="shared" si="55"/>
        <v>10</v>
      </c>
      <c r="L264" s="126">
        <f>IF($E264="Not Scored", "N/A",IF(AND($D264='Auto Responses'!$J$27,$H264=""),"N/A",IF(AND($D264='Auto Responses'!$J$27,$H264='Auto Responses'!$J$7),1,IF(AND($D264='Auto Responses'!$J$27,$H264='Auto Responses'!$J$8),0,IF(OR($F264=$G264,$H264='Auto Responses'!$J$7),1,0)))))</f>
        <v>0</v>
      </c>
      <c r="M264" s="10" t="str">
        <f>VLOOKUP($A264,'Privacy Analyst Evaluation'!$A$46:$J$120,10,0)&amp;""</f>
        <v>FALSE</v>
      </c>
      <c r="N264" s="10">
        <f t="shared" si="56"/>
        <v>0</v>
      </c>
      <c r="O264" s="126">
        <f t="shared" si="57"/>
        <v>10</v>
      </c>
      <c r="P264" s="126">
        <f t="shared" si="58"/>
        <v>0</v>
      </c>
      <c r="Q264" s="126">
        <f t="shared" si="50"/>
        <v>0</v>
      </c>
      <c r="R264" s="126">
        <f t="shared" si="59"/>
        <v>0</v>
      </c>
      <c r="S264" s="126">
        <f t="shared" si="51"/>
        <v>0</v>
      </c>
      <c r="T264" s="126">
        <f t="shared" si="52"/>
        <v>0</v>
      </c>
      <c r="U264" s="126">
        <f t="shared" si="60"/>
        <v>70</v>
      </c>
      <c r="V264" s="126">
        <f t="shared" si="53"/>
        <v>0</v>
      </c>
    </row>
    <row r="265" spans="1:22" ht="57" x14ac:dyDescent="0.2">
      <c r="A265" s="10" t="str">
        <f>Questions!$A265</f>
        <v>PRPO-04</v>
      </c>
      <c r="B265" s="10" t="str">
        <f t="shared" si="54"/>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Evaluation'!$A$46:$J$120,3,0)&amp;""</f>
        <v/>
      </c>
      <c r="G265" s="10" t="str">
        <f>VLOOKUP($A265,'Privacy Analyst Evaluation'!$A$46:$J$120,6,0)&amp;""</f>
        <v>Yes</v>
      </c>
      <c r="H265" s="10" t="str">
        <f>VLOOKUP($A265,'Privacy Analyst Evaluation'!$A$46:$J$120,7,0)&amp;""</f>
        <v/>
      </c>
      <c r="I265" s="10" t="str">
        <f>VLOOKUP($A265,'Privacy Analyst Evaluation'!$A$46:$J$120,8,0)&amp;""</f>
        <v>Minor Importance</v>
      </c>
      <c r="J265" s="10" t="str">
        <f>VLOOKUP($A265,'Privacy Analyst Evaluation'!$A$46:$J$120,9,0)&amp;""</f>
        <v/>
      </c>
      <c r="K265" s="10">
        <f t="shared" si="55"/>
        <v>5</v>
      </c>
      <c r="L265" s="126">
        <f>IF($E265="Not Scored", "N/A",IF(AND($D265='Auto Responses'!$J$27,$H265=""),"N/A",IF(AND($D265='Auto Responses'!$J$27,$H265='Auto Responses'!$J$7),1,IF(AND($D265='Auto Responses'!$J$27,$H265='Auto Responses'!$J$8),0,IF(OR($F265=$G265,$H265='Auto Responses'!$J$7),1,0)))))</f>
        <v>0</v>
      </c>
      <c r="M265" s="10" t="str">
        <f>VLOOKUP($A265,'Privacy Analyst Evaluation'!$A$46:$J$120,10,0)&amp;""</f>
        <v>FALSE</v>
      </c>
      <c r="N265" s="10">
        <f t="shared" si="56"/>
        <v>0</v>
      </c>
      <c r="O265" s="126">
        <f t="shared" si="57"/>
        <v>5</v>
      </c>
      <c r="P265" s="126">
        <f t="shared" si="58"/>
        <v>0</v>
      </c>
      <c r="Q265" s="126">
        <f t="shared" si="50"/>
        <v>0</v>
      </c>
      <c r="R265" s="126">
        <f t="shared" si="59"/>
        <v>0</v>
      </c>
      <c r="S265" s="126">
        <f t="shared" si="51"/>
        <v>0</v>
      </c>
      <c r="T265" s="126">
        <f t="shared" si="52"/>
        <v>0</v>
      </c>
      <c r="U265" s="126">
        <f t="shared" si="60"/>
        <v>70</v>
      </c>
      <c r="V265" s="126">
        <f t="shared" si="53"/>
        <v>0</v>
      </c>
    </row>
    <row r="266" spans="1:22" ht="57" x14ac:dyDescent="0.2">
      <c r="A266" s="10" t="str">
        <f>Questions!$A266</f>
        <v>PRPO-05</v>
      </c>
      <c r="B266" s="10" t="str">
        <f t="shared" si="54"/>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Evaluation'!$A$46:$J$120,3,0)&amp;""</f>
        <v/>
      </c>
      <c r="G266" s="10" t="str">
        <f>VLOOKUP($A266,'Privacy Analyst Evaluation'!$A$46:$J$120,6,0)&amp;""</f>
        <v>Yes</v>
      </c>
      <c r="H266" s="10" t="str">
        <f>VLOOKUP($A266,'Privacy Analyst Evaluation'!$A$46:$J$120,7,0)&amp;""</f>
        <v/>
      </c>
      <c r="I266" s="10" t="str">
        <f>VLOOKUP($A266,'Privacy Analyst Evaluation'!$A$46:$J$120,8,0)&amp;""</f>
        <v>Minor Importance</v>
      </c>
      <c r="J266" s="10" t="str">
        <f>VLOOKUP($A266,'Privacy Analyst Evaluation'!$A$46:$J$120,9,0)&amp;""</f>
        <v/>
      </c>
      <c r="K266" s="10">
        <f t="shared" si="55"/>
        <v>5</v>
      </c>
      <c r="L266" s="126">
        <f>IF($E266="Not Scored", "N/A",IF(AND($D266='Auto Responses'!$J$27,$H266=""),"N/A",IF(AND($D266='Auto Responses'!$J$27,$H266='Auto Responses'!$J$7),1,IF(AND($D266='Auto Responses'!$J$27,$H266='Auto Responses'!$J$8),0,IF(OR($F266=$G266,$H266='Auto Responses'!$J$7),1,0)))))</f>
        <v>0</v>
      </c>
      <c r="M266" s="10" t="str">
        <f>VLOOKUP($A266,'Privacy Analyst Evaluation'!$A$46:$J$120,10,0)&amp;""</f>
        <v>FALSE</v>
      </c>
      <c r="N266" s="10">
        <f t="shared" si="56"/>
        <v>0</v>
      </c>
      <c r="O266" s="126">
        <f t="shared" si="57"/>
        <v>5</v>
      </c>
      <c r="P266" s="126">
        <f t="shared" si="58"/>
        <v>0</v>
      </c>
      <c r="Q266" s="126">
        <f t="shared" si="50"/>
        <v>0</v>
      </c>
      <c r="R266" s="126">
        <f t="shared" si="59"/>
        <v>0</v>
      </c>
      <c r="S266" s="126">
        <f t="shared" si="51"/>
        <v>0</v>
      </c>
      <c r="T266" s="126">
        <f t="shared" si="52"/>
        <v>0</v>
      </c>
      <c r="U266" s="126">
        <f t="shared" si="60"/>
        <v>70</v>
      </c>
      <c r="V266" s="126">
        <f t="shared" si="53"/>
        <v>0</v>
      </c>
    </row>
    <row r="267" spans="1:22" ht="57" x14ac:dyDescent="0.2">
      <c r="A267" s="10" t="str">
        <f>Questions!$A267</f>
        <v>PRPO-06</v>
      </c>
      <c r="B267" s="10" t="str">
        <f t="shared" si="54"/>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Evaluation'!$A$46:$J$120,3,0)&amp;""</f>
        <v/>
      </c>
      <c r="G267" s="10" t="str">
        <f>VLOOKUP($A267,'Privacy Analyst Evaluation'!$A$46:$J$120,6,0)&amp;""</f>
        <v>Yes</v>
      </c>
      <c r="H267" s="10" t="str">
        <f>VLOOKUP($A267,'Privacy Analyst Evaluation'!$A$46:$J$120,7,0)&amp;""</f>
        <v/>
      </c>
      <c r="I267" s="10" t="str">
        <f>VLOOKUP($A267,'Privacy Analyst Evaluation'!$A$46:$J$120,8,0)&amp;""</f>
        <v>Critical Importance</v>
      </c>
      <c r="J267" s="10" t="str">
        <f>VLOOKUP($A267,'Privacy Analyst Evaluation'!$A$46:$J$120,9,0)&amp;""</f>
        <v/>
      </c>
      <c r="K267" s="10">
        <f t="shared" si="55"/>
        <v>20</v>
      </c>
      <c r="L267" s="126">
        <f>IF($E267="Not Scored", "N/A",IF(AND($D267='Auto Responses'!$J$27,$H267=""),"N/A",IF(AND($D267='Auto Responses'!$J$27,$H267='Auto Responses'!$J$7),1,IF(AND($D267='Auto Responses'!$J$27,$H267='Auto Responses'!$J$8),0,IF(OR($F267=$G267,$H267='Auto Responses'!$J$7),1,0)))))</f>
        <v>0</v>
      </c>
      <c r="M267" s="10" t="str">
        <f>VLOOKUP($A267,'Privacy Analyst Evaluation'!$A$46:$J$120,10,0)&amp;""</f>
        <v>FALSE</v>
      </c>
      <c r="N267" s="10">
        <f t="shared" si="56"/>
        <v>1</v>
      </c>
      <c r="O267" s="126">
        <f t="shared" si="57"/>
        <v>20</v>
      </c>
      <c r="P267" s="126">
        <f t="shared" si="58"/>
        <v>0</v>
      </c>
      <c r="Q267" s="126">
        <f t="shared" si="50"/>
        <v>0</v>
      </c>
      <c r="R267" s="126">
        <f t="shared" si="59"/>
        <v>0</v>
      </c>
      <c r="S267" s="126">
        <f t="shared" si="51"/>
        <v>0</v>
      </c>
      <c r="T267" s="126">
        <f t="shared" si="52"/>
        <v>1</v>
      </c>
      <c r="U267" s="126">
        <f t="shared" si="60"/>
        <v>71</v>
      </c>
      <c r="V267" s="126">
        <f t="shared" si="53"/>
        <v>71</v>
      </c>
    </row>
    <row r="268" spans="1:22" ht="57" x14ac:dyDescent="0.2">
      <c r="A268" s="10" t="str">
        <f>Questions!$A268</f>
        <v>PRPO-07</v>
      </c>
      <c r="B268" s="10" t="str">
        <f t="shared" si="54"/>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Evaluation'!$A$46:$J$120,3,0)&amp;""</f>
        <v/>
      </c>
      <c r="G268" s="10" t="str">
        <f>VLOOKUP($A268,'Privacy Analyst Evaluation'!$A$46:$J$120,6,0)&amp;""</f>
        <v>Yes</v>
      </c>
      <c r="H268" s="10" t="str">
        <f>VLOOKUP($A268,'Privacy Analyst Evaluation'!$A$46:$J$120,7,0)&amp;""</f>
        <v/>
      </c>
      <c r="I268" s="10" t="str">
        <f>VLOOKUP($A268,'Privacy Analyst Evaluation'!$A$46:$J$120,8,0)&amp;""</f>
        <v>Minor Importance</v>
      </c>
      <c r="J268" s="10" t="str">
        <f>VLOOKUP($A268,'Privacy Analyst Evaluation'!$A$46:$J$120,9,0)&amp;""</f>
        <v/>
      </c>
      <c r="K268" s="10">
        <f t="shared" si="55"/>
        <v>5</v>
      </c>
      <c r="L268" s="126">
        <f>IF($E268="Not Scored", "N/A",IF(AND($D268='Auto Responses'!$J$27,$H268=""),"N/A",IF(AND($D268='Auto Responses'!$J$27,$H268='Auto Responses'!$J$7),1,IF(AND($D268='Auto Responses'!$J$27,$H268='Auto Responses'!$J$8),0,IF(OR($F268=$G268,$H268='Auto Responses'!$J$7),1,0)))))</f>
        <v>0</v>
      </c>
      <c r="M268" s="10" t="str">
        <f>VLOOKUP($A268,'Privacy Analyst Evaluation'!$A$46:$J$120,10,0)&amp;""</f>
        <v>FALSE</v>
      </c>
      <c r="N268" s="10">
        <f t="shared" si="56"/>
        <v>0</v>
      </c>
      <c r="O268" s="126">
        <f t="shared" si="57"/>
        <v>5</v>
      </c>
      <c r="P268" s="126">
        <f t="shared" si="58"/>
        <v>0</v>
      </c>
      <c r="Q268" s="126">
        <f t="shared" si="50"/>
        <v>0</v>
      </c>
      <c r="R268" s="126">
        <f t="shared" si="59"/>
        <v>0</v>
      </c>
      <c r="S268" s="126">
        <f t="shared" si="51"/>
        <v>0</v>
      </c>
      <c r="T268" s="126">
        <f t="shared" si="52"/>
        <v>0</v>
      </c>
      <c r="U268" s="126">
        <f t="shared" si="60"/>
        <v>71</v>
      </c>
      <c r="V268" s="126">
        <f t="shared" si="53"/>
        <v>0</v>
      </c>
    </row>
    <row r="269" spans="1:22" ht="57" x14ac:dyDescent="0.2">
      <c r="A269" s="10" t="str">
        <f>Questions!$A269</f>
        <v>PRPO-08</v>
      </c>
      <c r="B269" s="10" t="str">
        <f t="shared" si="54"/>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Evaluation'!$A$46:$J$120,3,0)&amp;""</f>
        <v/>
      </c>
      <c r="G269" s="10" t="str">
        <f>VLOOKUP($A269,'Privacy Analyst Evaluation'!$A$46:$J$120,6,0)&amp;""</f>
        <v>Yes</v>
      </c>
      <c r="H269" s="10" t="str">
        <f>VLOOKUP($A269,'Privacy Analyst Evaluation'!$A$46:$J$120,7,0)&amp;""</f>
        <v/>
      </c>
      <c r="I269" s="10" t="str">
        <f>VLOOKUP($A269,'Privacy Analyst Evaluation'!$A$46:$J$120,8,0)&amp;""</f>
        <v>Minor Importance</v>
      </c>
      <c r="J269" s="10" t="str">
        <f>VLOOKUP($A269,'Privacy Analyst Evaluation'!$A$46:$J$120,9,0)&amp;""</f>
        <v/>
      </c>
      <c r="K269" s="10">
        <f t="shared" si="55"/>
        <v>5</v>
      </c>
      <c r="L269" s="126">
        <f>IF($E269="Not Scored", "N/A",IF(AND($D269='Auto Responses'!$J$27,$H269=""),"N/A",IF(AND($D269='Auto Responses'!$J$27,$H269='Auto Responses'!$J$7),1,IF(AND($D269='Auto Responses'!$J$27,$H269='Auto Responses'!$J$8),0,IF(OR($F269=$G269,$H269='Auto Responses'!$J$7),1,0)))))</f>
        <v>0</v>
      </c>
      <c r="M269" s="10" t="str">
        <f>VLOOKUP($A269,'Privacy Analyst Evaluation'!$A$46:$J$120,10,0)&amp;""</f>
        <v>FALSE</v>
      </c>
      <c r="N269" s="10">
        <f t="shared" si="56"/>
        <v>0</v>
      </c>
      <c r="O269" s="126">
        <f t="shared" si="57"/>
        <v>5</v>
      </c>
      <c r="P269" s="126">
        <f t="shared" si="58"/>
        <v>0</v>
      </c>
      <c r="Q269" s="126">
        <f t="shared" si="50"/>
        <v>0</v>
      </c>
      <c r="R269" s="126">
        <f t="shared" si="59"/>
        <v>0</v>
      </c>
      <c r="S269" s="126">
        <f t="shared" si="51"/>
        <v>0</v>
      </c>
      <c r="T269" s="126">
        <f t="shared" si="52"/>
        <v>0</v>
      </c>
      <c r="U269" s="126">
        <f t="shared" si="60"/>
        <v>71</v>
      </c>
      <c r="V269" s="126">
        <f t="shared" si="53"/>
        <v>0</v>
      </c>
    </row>
    <row r="270" spans="1:22" ht="57" x14ac:dyDescent="0.2">
      <c r="A270" s="10" t="str">
        <f>Questions!$A270</f>
        <v>PRPO-09</v>
      </c>
      <c r="B270" s="10" t="str">
        <f t="shared" si="54"/>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Evaluation'!$A$46:$J$120,3,0)&amp;""</f>
        <v/>
      </c>
      <c r="G270" s="10" t="str">
        <f>VLOOKUP($A270,'Privacy Analyst Evaluation'!$A$46:$J$120,6,0)&amp;""</f>
        <v>No</v>
      </c>
      <c r="H270" s="10" t="str">
        <f>VLOOKUP($A270,'Privacy Analyst Evaluation'!$A$46:$J$120,7,0)&amp;""</f>
        <v/>
      </c>
      <c r="I270" s="10" t="str">
        <f>VLOOKUP($A270,'Privacy Analyst Evaluation'!$A$46:$J$120,8,0)&amp;""</f>
        <v>Minor Importance</v>
      </c>
      <c r="J270" s="10" t="str">
        <f>VLOOKUP($A270,'Privacy Analyst Evaluation'!$A$46:$J$120,9,0)&amp;""</f>
        <v/>
      </c>
      <c r="K270" s="10">
        <f t="shared" si="55"/>
        <v>5</v>
      </c>
      <c r="L270" s="126">
        <f>IF($E270="Not Scored", "N/A",IF(AND($D270='Auto Responses'!$J$27,$H270=""),"N/A",IF(AND($D270='Auto Responses'!$J$27,$H270='Auto Responses'!$J$7),1,IF(AND($D270='Auto Responses'!$J$27,$H270='Auto Responses'!$J$8),0,IF(OR($F270=$G270,$H270='Auto Responses'!$J$7),1,0)))))</f>
        <v>0</v>
      </c>
      <c r="M270" s="10" t="str">
        <f>VLOOKUP($A270,'Privacy Analyst Evaluation'!$A$46:$J$120,10,0)&amp;""</f>
        <v>FALSE</v>
      </c>
      <c r="N270" s="10">
        <f t="shared" si="56"/>
        <v>0</v>
      </c>
      <c r="O270" s="126">
        <f t="shared" si="57"/>
        <v>5</v>
      </c>
      <c r="P270" s="126">
        <f t="shared" si="58"/>
        <v>0</v>
      </c>
      <c r="Q270" s="126">
        <f t="shared" si="50"/>
        <v>0</v>
      </c>
      <c r="R270" s="126">
        <f t="shared" si="59"/>
        <v>0</v>
      </c>
      <c r="S270" s="126">
        <f t="shared" si="51"/>
        <v>0</v>
      </c>
      <c r="T270" s="126">
        <f t="shared" si="52"/>
        <v>0</v>
      </c>
      <c r="U270" s="126">
        <f t="shared" si="60"/>
        <v>71</v>
      </c>
      <c r="V270" s="126">
        <f t="shared" si="53"/>
        <v>0</v>
      </c>
    </row>
    <row r="271" spans="1:22" ht="57" x14ac:dyDescent="0.2">
      <c r="A271" s="10" t="str">
        <f>Questions!$A271</f>
        <v>PRPO-10</v>
      </c>
      <c r="B271" s="10" t="str">
        <f t="shared" si="54"/>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Evaluation'!$A$46:$J$120,3,0)&amp;""</f>
        <v/>
      </c>
      <c r="G271" s="10" t="str">
        <f>VLOOKUP($A271,'Privacy Analyst Evaluation'!$A$46:$J$120,6,0)&amp;""</f>
        <v>Yes</v>
      </c>
      <c r="H271" s="10" t="str">
        <f>VLOOKUP($A271,'Privacy Analyst Evaluation'!$A$46:$J$120,7,0)&amp;""</f>
        <v/>
      </c>
      <c r="I271" s="10" t="str">
        <f>VLOOKUP($A271,'Privacy Analyst Evaluation'!$A$46:$J$120,8,0)&amp;""</f>
        <v>Minor Importance</v>
      </c>
      <c r="J271" s="10" t="str">
        <f>VLOOKUP($A271,'Privacy Analyst Evaluation'!$A$46:$J$120,9,0)&amp;""</f>
        <v/>
      </c>
      <c r="K271" s="10">
        <f t="shared" si="55"/>
        <v>5</v>
      </c>
      <c r="L271" s="126">
        <f>IF($E271="Not Scored", "N/A",IF(AND($D271='Auto Responses'!$J$27,$H271=""),"N/A",IF(AND($D271='Auto Responses'!$J$27,$H271='Auto Responses'!$J$7),1,IF(AND($D271='Auto Responses'!$J$27,$H271='Auto Responses'!$J$8),0,IF(OR($F271=$G271,$H271='Auto Responses'!$J$7),1,0)))))</f>
        <v>0</v>
      </c>
      <c r="M271" s="10" t="str">
        <f>VLOOKUP($A271,'Privacy Analyst Evaluation'!$A$46:$J$120,10,0)&amp;""</f>
        <v>FALSE</v>
      </c>
      <c r="N271" s="10">
        <f t="shared" si="56"/>
        <v>0</v>
      </c>
      <c r="O271" s="126">
        <f t="shared" si="57"/>
        <v>5</v>
      </c>
      <c r="P271" s="126">
        <f t="shared" si="58"/>
        <v>0</v>
      </c>
      <c r="Q271" s="126">
        <f t="shared" si="50"/>
        <v>0</v>
      </c>
      <c r="R271" s="126">
        <f t="shared" si="59"/>
        <v>0</v>
      </c>
      <c r="S271" s="126">
        <f t="shared" si="51"/>
        <v>0</v>
      </c>
      <c r="T271" s="126">
        <f t="shared" si="52"/>
        <v>0</v>
      </c>
      <c r="U271" s="126">
        <f t="shared" si="60"/>
        <v>71</v>
      </c>
      <c r="V271" s="126">
        <f t="shared" si="53"/>
        <v>0</v>
      </c>
    </row>
    <row r="272" spans="1:22" ht="57" x14ac:dyDescent="0.2">
      <c r="A272" s="10" t="str">
        <f>Questions!$A272</f>
        <v>PRPO-11</v>
      </c>
      <c r="B272" s="10" t="str">
        <f t="shared" si="54"/>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Evaluation'!$A$46:$J$120,3,0)&amp;""</f>
        <v/>
      </c>
      <c r="G272" s="10" t="str">
        <f>VLOOKUP($A272,'Privacy Analyst Evaluation'!$A$46:$J$120,6,0)&amp;""</f>
        <v>Yes</v>
      </c>
      <c r="H272" s="10" t="str">
        <f>VLOOKUP($A272,'Privacy Analyst Evaluation'!$A$46:$J$120,7,0)&amp;""</f>
        <v/>
      </c>
      <c r="I272" s="10" t="str">
        <f>VLOOKUP($A272,'Privacy Analyst Evaluation'!$A$46:$J$120,8,0)&amp;""</f>
        <v>Minor Importance</v>
      </c>
      <c r="J272" s="10" t="str">
        <f>VLOOKUP($A272,'Privacy Analyst Evaluation'!$A$46:$J$120,9,0)&amp;""</f>
        <v/>
      </c>
      <c r="K272" s="10">
        <f t="shared" si="55"/>
        <v>5</v>
      </c>
      <c r="L272" s="126">
        <f>IF($E272="Not Scored", "N/A",IF(AND($D272='Auto Responses'!$J$27,$H272=""),"N/A",IF(AND($D272='Auto Responses'!$J$27,$H272='Auto Responses'!$J$7),1,IF(AND($D272='Auto Responses'!$J$27,$H272='Auto Responses'!$J$8),0,IF(OR($F272=$G272,$H272='Auto Responses'!$J$7),1,0)))))</f>
        <v>0</v>
      </c>
      <c r="M272" s="10" t="str">
        <f>VLOOKUP($A272,'Privacy Analyst Evaluation'!$A$46:$J$120,10,0)&amp;""</f>
        <v>FALSE</v>
      </c>
      <c r="N272" s="10">
        <f t="shared" si="56"/>
        <v>0</v>
      </c>
      <c r="O272" s="126">
        <f t="shared" si="57"/>
        <v>5</v>
      </c>
      <c r="P272" s="126">
        <f t="shared" si="58"/>
        <v>0</v>
      </c>
      <c r="Q272" s="126">
        <f t="shared" si="50"/>
        <v>0</v>
      </c>
      <c r="R272" s="126">
        <f t="shared" si="59"/>
        <v>0</v>
      </c>
      <c r="S272" s="126">
        <f t="shared" si="51"/>
        <v>0</v>
      </c>
      <c r="T272" s="126">
        <f t="shared" si="52"/>
        <v>0</v>
      </c>
      <c r="U272" s="126">
        <f t="shared" si="60"/>
        <v>71</v>
      </c>
      <c r="V272" s="126">
        <f t="shared" si="53"/>
        <v>0</v>
      </c>
    </row>
    <row r="273" spans="1:22" ht="57" x14ac:dyDescent="0.2">
      <c r="A273" s="10" t="str">
        <f>Questions!$A273</f>
        <v>PRPO-12</v>
      </c>
      <c r="B273" s="10" t="str">
        <f t="shared" si="54"/>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Evaluation'!$A$46:$J$120,3,0)&amp;""</f>
        <v/>
      </c>
      <c r="G273" s="10" t="str">
        <f>VLOOKUP($A273,'Privacy Analyst Evaluation'!$A$46:$J$120,6,0)&amp;""</f>
        <v>No</v>
      </c>
      <c r="H273" s="10" t="str">
        <f>VLOOKUP($A273,'Privacy Analyst Evaluation'!$A$46:$J$120,7,0)&amp;""</f>
        <v/>
      </c>
      <c r="I273" s="10" t="str">
        <f>VLOOKUP($A273,'Privacy Analyst Evaluation'!$A$46:$J$120,8,0)&amp;""</f>
        <v>Critical Importance</v>
      </c>
      <c r="J273" s="10" t="str">
        <f>VLOOKUP($A273,'Privacy Analyst Evaluation'!$A$46:$J$120,9,0)&amp;""</f>
        <v/>
      </c>
      <c r="K273" s="10">
        <f t="shared" si="55"/>
        <v>20</v>
      </c>
      <c r="L273" s="126">
        <f>IF($E273="Not Scored", "N/A",IF(AND($D273='Auto Responses'!$J$27,$H273=""),"N/A",IF(AND($D273='Auto Responses'!$J$27,$H273='Auto Responses'!$J$7),1,IF(AND($D273='Auto Responses'!$J$27,$H273='Auto Responses'!$J$8),0,IF(OR($F273=$G273,$H273='Auto Responses'!$J$7),1,0)))))</f>
        <v>0</v>
      </c>
      <c r="M273" s="10" t="str">
        <f>VLOOKUP($A273,'Privacy Analyst Evaluation'!$A$46:$J$120,10,0)&amp;""</f>
        <v>FALSE</v>
      </c>
      <c r="N273" s="10">
        <f t="shared" si="56"/>
        <v>1</v>
      </c>
      <c r="O273" s="126">
        <f t="shared" si="57"/>
        <v>20</v>
      </c>
      <c r="P273" s="126">
        <f t="shared" si="58"/>
        <v>0</v>
      </c>
      <c r="Q273" s="126">
        <f t="shared" si="50"/>
        <v>0</v>
      </c>
      <c r="R273" s="126">
        <f t="shared" si="59"/>
        <v>0</v>
      </c>
      <c r="S273" s="126">
        <f t="shared" si="51"/>
        <v>0</v>
      </c>
      <c r="T273" s="126">
        <f t="shared" si="52"/>
        <v>1</v>
      </c>
      <c r="U273" s="126">
        <f t="shared" si="60"/>
        <v>72</v>
      </c>
      <c r="V273" s="126">
        <f t="shared" si="53"/>
        <v>72</v>
      </c>
    </row>
    <row r="274" spans="1:22" ht="57" x14ac:dyDescent="0.2">
      <c r="A274" s="10" t="str">
        <f>Questions!$A274</f>
        <v>PRPO-13</v>
      </c>
      <c r="B274" s="10" t="str">
        <f t="shared" si="54"/>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Evaluation'!$A$46:$J$120,3,0)&amp;""</f>
        <v/>
      </c>
      <c r="G274" s="10" t="str">
        <f>VLOOKUP($A274,'Privacy Analyst Evaluation'!$A$46:$J$120,6,0)&amp;""</f>
        <v>Yes</v>
      </c>
      <c r="H274" s="10" t="str">
        <f>VLOOKUP($A274,'Privacy Analyst Evaluation'!$A$46:$J$120,7,0)&amp;""</f>
        <v/>
      </c>
      <c r="I274" s="10" t="str">
        <f>VLOOKUP($A274,'Privacy Analyst Evaluation'!$A$46:$J$120,8,0)&amp;""</f>
        <v>Minor Importance</v>
      </c>
      <c r="J274" s="10" t="str">
        <f>VLOOKUP($A274,'Privacy Analyst Evaluation'!$A$46:$J$120,9,0)&amp;""</f>
        <v/>
      </c>
      <c r="K274" s="10">
        <f t="shared" si="55"/>
        <v>5</v>
      </c>
      <c r="L274" s="126">
        <f>IF($E274="Not Scored", "N/A",IF(AND($D274='Auto Responses'!$J$27,$H274=""),"N/A",IF(AND($D274='Auto Responses'!$J$27,$H274='Auto Responses'!$J$7),1,IF(AND($D274='Auto Responses'!$J$27,$H274='Auto Responses'!$J$8),0,IF(OR($F274=$G274,$H274='Auto Responses'!$J$7),1,0)))))</f>
        <v>0</v>
      </c>
      <c r="M274" s="10" t="str">
        <f>VLOOKUP($A274,'Privacy Analyst Evaluation'!$A$46:$J$120,10,0)&amp;""</f>
        <v>FALSE</v>
      </c>
      <c r="N274" s="10">
        <f t="shared" si="56"/>
        <v>0</v>
      </c>
      <c r="O274" s="126">
        <f t="shared" si="57"/>
        <v>5</v>
      </c>
      <c r="P274" s="126">
        <f t="shared" si="58"/>
        <v>0</v>
      </c>
      <c r="Q274" s="126">
        <f t="shared" si="50"/>
        <v>0</v>
      </c>
      <c r="R274" s="126">
        <f t="shared" si="59"/>
        <v>0</v>
      </c>
      <c r="S274" s="126">
        <f t="shared" si="51"/>
        <v>0</v>
      </c>
      <c r="T274" s="126">
        <f t="shared" si="52"/>
        <v>0</v>
      </c>
      <c r="U274" s="126">
        <f t="shared" si="60"/>
        <v>72</v>
      </c>
      <c r="V274" s="126">
        <f t="shared" si="53"/>
        <v>0</v>
      </c>
    </row>
    <row r="275" spans="1:22" ht="57" x14ac:dyDescent="0.2">
      <c r="A275" s="10" t="str">
        <f>Questions!$A275</f>
        <v>INTL-01</v>
      </c>
      <c r="B275" s="10" t="str">
        <f t="shared" si="54"/>
        <v>INTL</v>
      </c>
      <c r="C275" s="10" t="str">
        <f>VLOOKUP($A275,Questions!$A$3:$L$333,2,0)&amp;""</f>
        <v>Will data be collected from or processed in or stored in the European Economic Area (EEA)?</v>
      </c>
      <c r="D275" s="10" t="str">
        <f>VLOOKUP($A275,Questions!$A$3:$L$333,11,0)&amp;""</f>
        <v>Neutral until evaluated</v>
      </c>
      <c r="E275" s="10" t="str">
        <f>VLOOKUP($A275,Questions!$A$3:$L$333,12,0)&amp;""</f>
        <v>Privacy</v>
      </c>
      <c r="F275" s="10" t="str">
        <f>VLOOKUP($A275,'Privacy Analyst Evaluation'!$A$46:$J$120,3,0)&amp;""</f>
        <v/>
      </c>
      <c r="G275" s="10" t="str">
        <f>VLOOKUP($A275,'Privacy Analyst Evaluation'!$A$46:$J$120,6,0)&amp;""</f>
        <v/>
      </c>
      <c r="H275" s="10" t="str">
        <f>VLOOKUP($A275,'Privacy Analyst Evaluation'!$A$46:$J$120,7,0)&amp;""</f>
        <v/>
      </c>
      <c r="I275" s="10" t="str">
        <f>VLOOKUP($A275,'Privacy Analyst Evaluation'!$A$46:$J$120,8,0)&amp;""</f>
        <v>Standard Importance</v>
      </c>
      <c r="J275" s="10" t="str">
        <f>VLOOKUP($A275,'Privacy Analyst Evaluation'!$A$46:$J$120,9,0)&amp;""</f>
        <v/>
      </c>
      <c r="K275" s="10">
        <f t="shared" si="55"/>
        <v>10</v>
      </c>
      <c r="L275" s="126" t="str">
        <f>IF($E275="Not Scored", "N/A",IF(AND($D275='Auto Responses'!$J$27,$H275=""),"N/A",IF(AND($D275='Auto Responses'!$J$27,$H275='Auto Responses'!$J$7),1,IF(AND($D275='Auto Responses'!$J$27,$H275='Auto Responses'!$J$8),0,IF(OR($F275=$G275,$H275='Auto Responses'!$J$7),1,0)))))</f>
        <v>N/A</v>
      </c>
      <c r="M275" s="10" t="str">
        <f>VLOOKUP($A275,'Privacy Analyst Evaluation'!$A$46:$J$120,10,0)&amp;""</f>
        <v>FALSE</v>
      </c>
      <c r="N275" s="10">
        <f t="shared" si="56"/>
        <v>0</v>
      </c>
      <c r="O275" s="126">
        <f t="shared" si="57"/>
        <v>10</v>
      </c>
      <c r="P275" s="126" t="str">
        <f t="shared" si="58"/>
        <v>N/A</v>
      </c>
      <c r="Q275" s="126">
        <f t="shared" si="50"/>
        <v>0</v>
      </c>
      <c r="R275" s="126">
        <f t="shared" si="59"/>
        <v>0</v>
      </c>
      <c r="S275" s="126">
        <f t="shared" si="51"/>
        <v>0</v>
      </c>
      <c r="T275" s="126">
        <f t="shared" si="52"/>
        <v>0</v>
      </c>
      <c r="U275" s="126">
        <f t="shared" si="60"/>
        <v>72</v>
      </c>
      <c r="V275" s="126">
        <f t="shared" si="53"/>
        <v>0</v>
      </c>
    </row>
    <row r="276" spans="1:22" ht="57" x14ac:dyDescent="0.2">
      <c r="A276" s="10" t="str">
        <f>Questions!$A276</f>
        <v>INTL-02</v>
      </c>
      <c r="B276" s="10" t="str">
        <f t="shared" si="54"/>
        <v>INTL</v>
      </c>
      <c r="C276" s="10" t="str">
        <f>VLOOKUP($A276,Questions!$A$3:$L$333,2,0)&amp;""</f>
        <v>Do you have a data protection officer (DPO)?</v>
      </c>
      <c r="D276" s="10" t="str">
        <f>VLOOKUP($A276,Questions!$A$3:$L$333,11,0)&amp;""</f>
        <v>Neutral until evaluated</v>
      </c>
      <c r="E276" s="10" t="str">
        <f>VLOOKUP($A276,Questions!$A$3:$L$333,12,0)&amp;""</f>
        <v>Privacy</v>
      </c>
      <c r="F276" s="10" t="str">
        <f>VLOOKUP($A276,'Privacy Analyst Evaluation'!$A$46:$J$120,3,0)&amp;""</f>
        <v/>
      </c>
      <c r="G276" s="10" t="str">
        <f>VLOOKUP($A276,'Privacy Analyst Evaluation'!$A$46:$J$120,6,0)&amp;""</f>
        <v/>
      </c>
      <c r="H276" s="10" t="str">
        <f>VLOOKUP($A276,'Privacy Analyst Evaluation'!$A$46:$J$120,7,0)&amp;""</f>
        <v/>
      </c>
      <c r="I276" s="10" t="str">
        <f>VLOOKUP($A276,'Privacy Analyst Evaluation'!$A$46:$J$120,8,0)&amp;""</f>
        <v>Standard Importance</v>
      </c>
      <c r="J276" s="10" t="str">
        <f>VLOOKUP($A276,'Privacy Analyst Evaluation'!$A$46:$J$120,9,0)&amp;""</f>
        <v/>
      </c>
      <c r="K276" s="10">
        <f t="shared" si="55"/>
        <v>10</v>
      </c>
      <c r="L276" s="126" t="str">
        <f>IF($E276="Not Scored", "N/A",IF(AND($D276='Auto Responses'!$J$27,$H276=""),"N/A",IF(AND($D276='Auto Responses'!$J$27,$H276='Auto Responses'!$J$7),1,IF(AND($D276='Auto Responses'!$J$27,$H276='Auto Responses'!$J$8),0,IF(OR($F276=$G276,$H276='Auto Responses'!$J$7),1,0)))))</f>
        <v>N/A</v>
      </c>
      <c r="M276" s="10" t="str">
        <f>VLOOKUP($A276,'Privacy Analyst Evaluation'!$A$46:$J$120,10,0)&amp;""</f>
        <v>FALSE</v>
      </c>
      <c r="N276" s="10">
        <f t="shared" si="56"/>
        <v>0</v>
      </c>
      <c r="O276" s="126">
        <f t="shared" si="57"/>
        <v>10</v>
      </c>
      <c r="P276" s="126" t="str">
        <f t="shared" si="58"/>
        <v>N/A</v>
      </c>
      <c r="Q276" s="126">
        <f t="shared" si="50"/>
        <v>0</v>
      </c>
      <c r="R276" s="126">
        <f t="shared" si="59"/>
        <v>0</v>
      </c>
      <c r="S276" s="126">
        <f t="shared" si="51"/>
        <v>0</v>
      </c>
      <c r="T276" s="126">
        <f t="shared" si="52"/>
        <v>0</v>
      </c>
      <c r="U276" s="126">
        <f t="shared" si="60"/>
        <v>72</v>
      </c>
      <c r="V276" s="126">
        <f t="shared" si="53"/>
        <v>0</v>
      </c>
    </row>
    <row r="277" spans="1:22" ht="57" x14ac:dyDescent="0.2">
      <c r="A277" s="10" t="str">
        <f>Questions!$A277</f>
        <v>INTL-03</v>
      </c>
      <c r="B277" s="10" t="str">
        <f t="shared" si="54"/>
        <v>INTL</v>
      </c>
      <c r="C277" s="10" t="str">
        <f>VLOOKUP($A277,Questions!$A$3:$L$333,2,0)&amp;""</f>
        <v>Will you sign appropriate GDPR Standard Contractual Clauses (SCCs) with the institution?</v>
      </c>
      <c r="D277" s="10" t="str">
        <f>VLOOKUP($A277,Questions!$A$3:$L$333,11,0)&amp;""</f>
        <v>Neutral until evaluated</v>
      </c>
      <c r="E277" s="10" t="str">
        <f>VLOOKUP($A277,Questions!$A$3:$L$333,12,0)&amp;""</f>
        <v>Privacy</v>
      </c>
      <c r="F277" s="10" t="str">
        <f>VLOOKUP($A277,'Privacy Analyst Evaluation'!$A$46:$J$120,3,0)&amp;""</f>
        <v/>
      </c>
      <c r="G277" s="10" t="str">
        <f>VLOOKUP($A277,'Privacy Analyst Evaluation'!$A$46:$J$120,6,0)&amp;""</f>
        <v/>
      </c>
      <c r="H277" s="10" t="str">
        <f>VLOOKUP($A277,'Privacy Analyst Evaluation'!$A$46:$J$120,7,0)&amp;""</f>
        <v/>
      </c>
      <c r="I277" s="10" t="str">
        <f>VLOOKUP($A277,'Privacy Analyst Evaluation'!$A$46:$J$120,8,0)&amp;""</f>
        <v>Standard Importance</v>
      </c>
      <c r="J277" s="10" t="str">
        <f>VLOOKUP($A277,'Privacy Analyst Evaluation'!$A$46:$J$120,9,0)&amp;""</f>
        <v/>
      </c>
      <c r="K277" s="10">
        <f t="shared" si="55"/>
        <v>10</v>
      </c>
      <c r="L277" s="126" t="str">
        <f>IF($E277="Not Scored", "N/A",IF(AND($D277='Auto Responses'!$J$27,$H277=""),"N/A",IF(AND($D277='Auto Responses'!$J$27,$H277='Auto Responses'!$J$7),1,IF(AND($D277='Auto Responses'!$J$27,$H277='Auto Responses'!$J$8),0,IF(OR($F277=$G277,$H277='Auto Responses'!$J$7),1,0)))))</f>
        <v>N/A</v>
      </c>
      <c r="M277" s="10" t="str">
        <f>VLOOKUP($A277,'Privacy Analyst Evaluation'!$A$46:$J$120,10,0)&amp;""</f>
        <v>FALSE</v>
      </c>
      <c r="N277" s="10">
        <f t="shared" si="56"/>
        <v>0</v>
      </c>
      <c r="O277" s="126">
        <f t="shared" si="57"/>
        <v>10</v>
      </c>
      <c r="P277" s="126" t="str">
        <f t="shared" si="58"/>
        <v>N/A</v>
      </c>
      <c r="Q277" s="126">
        <f t="shared" si="50"/>
        <v>0</v>
      </c>
      <c r="R277" s="126">
        <f t="shared" si="59"/>
        <v>0</v>
      </c>
      <c r="S277" s="126">
        <f t="shared" si="51"/>
        <v>0</v>
      </c>
      <c r="T277" s="126">
        <f t="shared" si="52"/>
        <v>0</v>
      </c>
      <c r="U277" s="126">
        <f t="shared" si="60"/>
        <v>72</v>
      </c>
      <c r="V277" s="126">
        <f t="shared" si="53"/>
        <v>0</v>
      </c>
    </row>
    <row r="278" spans="1:22" ht="57" x14ac:dyDescent="0.2">
      <c r="A278" s="10" t="str">
        <f>Questions!$A278</f>
        <v>INTL-04</v>
      </c>
      <c r="B278" s="10" t="str">
        <f t="shared" si="54"/>
        <v>INTL</v>
      </c>
      <c r="C278" s="10" t="str">
        <f>VLOOKUP($A278,Questions!$A$3:$L$333,2,0)&amp;""</f>
        <v>Will data be collected from or processed in or stored in China?</v>
      </c>
      <c r="D278" s="10" t="str">
        <f>VLOOKUP($A278,Questions!$A$3:$L$333,11,0)&amp;""</f>
        <v>Neutral until evaluated</v>
      </c>
      <c r="E278" s="10" t="str">
        <f>VLOOKUP($A278,Questions!$A$3:$L$333,12,0)&amp;""</f>
        <v>Privacy</v>
      </c>
      <c r="F278" s="10" t="str">
        <f>VLOOKUP($A278,'Privacy Analyst Evaluation'!$A$46:$J$120,3,0)&amp;""</f>
        <v/>
      </c>
      <c r="G278" s="10" t="str">
        <f>VLOOKUP($A278,'Privacy Analyst Evaluation'!$A$46:$J$120,6,0)&amp;""</f>
        <v/>
      </c>
      <c r="H278" s="10" t="str">
        <f>VLOOKUP($A278,'Privacy Analyst Evaluation'!$A$46:$J$120,7,0)&amp;""</f>
        <v/>
      </c>
      <c r="I278" s="10" t="str">
        <f>VLOOKUP($A278,'Privacy Analyst Evaluation'!$A$46:$J$120,8,0)&amp;""</f>
        <v>Standard Importance</v>
      </c>
      <c r="J278" s="10" t="str">
        <f>VLOOKUP($A278,'Privacy Analyst Evaluation'!$A$46:$J$120,9,0)&amp;""</f>
        <v/>
      </c>
      <c r="K278" s="10">
        <f t="shared" si="55"/>
        <v>10</v>
      </c>
      <c r="L278" s="126" t="str">
        <f>IF($E278="Not Scored", "N/A",IF(AND($D278='Auto Responses'!$J$27,$H278=""),"N/A",IF(AND($D278='Auto Responses'!$J$27,$H278='Auto Responses'!$J$7),1,IF(AND($D278='Auto Responses'!$J$27,$H278='Auto Responses'!$J$8),0,IF(OR($F278=$G278,$H278='Auto Responses'!$J$7),1,0)))))</f>
        <v>N/A</v>
      </c>
      <c r="M278" s="10" t="str">
        <f>VLOOKUP($A278,'Privacy Analyst Evaluation'!$A$46:$J$120,10,0)&amp;""</f>
        <v>FALSE</v>
      </c>
      <c r="N278" s="10">
        <f t="shared" si="56"/>
        <v>0</v>
      </c>
      <c r="O278" s="126">
        <f t="shared" si="57"/>
        <v>10</v>
      </c>
      <c r="P278" s="126" t="str">
        <f t="shared" si="58"/>
        <v>N/A</v>
      </c>
      <c r="Q278" s="126">
        <f t="shared" si="50"/>
        <v>0</v>
      </c>
      <c r="R278" s="126">
        <f t="shared" si="59"/>
        <v>0</v>
      </c>
      <c r="S278" s="126">
        <f t="shared" si="51"/>
        <v>0</v>
      </c>
      <c r="T278" s="126">
        <f t="shared" si="52"/>
        <v>0</v>
      </c>
      <c r="U278" s="126">
        <f t="shared" si="60"/>
        <v>72</v>
      </c>
      <c r="V278" s="126">
        <f t="shared" si="53"/>
        <v>0</v>
      </c>
    </row>
    <row r="279" spans="1:22" ht="57" x14ac:dyDescent="0.2">
      <c r="A279" s="10" t="str">
        <f>Questions!$A279</f>
        <v>INTL-05</v>
      </c>
      <c r="B279" s="10" t="str">
        <f t="shared" si="54"/>
        <v>INTL</v>
      </c>
      <c r="C279" s="10" t="str">
        <f>VLOOKUP($A279,Questions!$A$3:$L$333,2,0)&amp;""</f>
        <v>Do you comply with PIPL security, privacy, and data localization requirements?</v>
      </c>
      <c r="D279" s="10" t="str">
        <f>VLOOKUP($A279,Questions!$A$3:$L$333,11,0)&amp;""</f>
        <v>Neutral until evaluated</v>
      </c>
      <c r="E279" s="10" t="str">
        <f>VLOOKUP($A279,Questions!$A$3:$L$333,12,0)&amp;""</f>
        <v>Privacy</v>
      </c>
      <c r="F279" s="10" t="str">
        <f>VLOOKUP($A279,'Privacy Analyst Evaluation'!$A$46:$J$120,3,0)&amp;""</f>
        <v/>
      </c>
      <c r="G279" s="10" t="str">
        <f>VLOOKUP($A279,'Privacy Analyst Evaluation'!$A$46:$J$120,6,0)&amp;""</f>
        <v/>
      </c>
      <c r="H279" s="10" t="str">
        <f>VLOOKUP($A279,'Privacy Analyst Evaluation'!$A$46:$J$120,7,0)&amp;""</f>
        <v/>
      </c>
      <c r="I279" s="10" t="str">
        <f>VLOOKUP($A279,'Privacy Analyst Evaluation'!$A$46:$J$120,8,0)&amp;""</f>
        <v>Standard Importance</v>
      </c>
      <c r="J279" s="10" t="str">
        <f>VLOOKUP($A279,'Privacy Analyst Evaluation'!$A$46:$J$120,9,0)&amp;""</f>
        <v/>
      </c>
      <c r="K279" s="10">
        <f t="shared" si="55"/>
        <v>10</v>
      </c>
      <c r="L279" s="126" t="str">
        <f>IF($E279="Not Scored", "N/A",IF(AND($D279='Auto Responses'!$J$27,$H279=""),"N/A",IF(AND($D279='Auto Responses'!$J$27,$H279='Auto Responses'!$J$7),1,IF(AND($D279='Auto Responses'!$J$27,$H279='Auto Responses'!$J$8),0,IF(OR($F279=$G279,$H279='Auto Responses'!$J$7),1,0)))))</f>
        <v>N/A</v>
      </c>
      <c r="M279" s="10" t="str">
        <f>VLOOKUP($A279,'Privacy Analyst Evaluation'!$A$46:$J$120,10,0)&amp;""</f>
        <v>FALSE</v>
      </c>
      <c r="N279" s="10">
        <f t="shared" si="56"/>
        <v>0</v>
      </c>
      <c r="O279" s="126">
        <f t="shared" si="57"/>
        <v>10</v>
      </c>
      <c r="P279" s="126" t="str">
        <f t="shared" si="58"/>
        <v>N/A</v>
      </c>
      <c r="Q279" s="126">
        <f t="shared" si="50"/>
        <v>0</v>
      </c>
      <c r="R279" s="126">
        <f t="shared" si="59"/>
        <v>0</v>
      </c>
      <c r="S279" s="126">
        <f t="shared" si="51"/>
        <v>0</v>
      </c>
      <c r="T279" s="126">
        <f t="shared" si="52"/>
        <v>0</v>
      </c>
      <c r="U279" s="126">
        <f t="shared" si="60"/>
        <v>72</v>
      </c>
      <c r="V279" s="126">
        <f t="shared" si="53"/>
        <v>0</v>
      </c>
    </row>
    <row r="280" spans="1:22" ht="57" x14ac:dyDescent="0.2">
      <c r="A280" s="10" t="str">
        <f>Questions!$A280</f>
        <v>DRPV-01</v>
      </c>
      <c r="B280" s="10" t="str">
        <f t="shared" si="54"/>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Evaluation'!$A$46:$J$120,3,0)&amp;""</f>
        <v/>
      </c>
      <c r="G280" s="10" t="str">
        <f>VLOOKUP($A280,'Privacy Analyst Evaluation'!$A$46:$J$120,6,0)&amp;""</f>
        <v>Yes</v>
      </c>
      <c r="H280" s="10" t="str">
        <f>VLOOKUP($A280,'Privacy Analyst Evaluation'!$A$46:$J$120,7,0)&amp;""</f>
        <v/>
      </c>
      <c r="I280" s="10" t="str">
        <f>VLOOKUP($A280,'Privacy Analyst Evaluation'!$A$46:$J$120,8,0)&amp;""</f>
        <v>Standard Importance</v>
      </c>
      <c r="J280" s="10" t="str">
        <f>VLOOKUP($A280,'Privacy Analyst Evaluation'!$A$46:$J$120,9,0)&amp;""</f>
        <v/>
      </c>
      <c r="K280" s="10">
        <f t="shared" si="55"/>
        <v>10</v>
      </c>
      <c r="L280" s="126">
        <f>IF($E280="Not Scored", "N/A",IF(AND($D280='Auto Responses'!$J$27,$H280=""),"N/A",IF(AND($D280='Auto Responses'!$J$27,$H280='Auto Responses'!$J$7),1,IF(AND($D280='Auto Responses'!$J$27,$H280='Auto Responses'!$J$8),0,IF(OR($F280=$G280,$H280='Auto Responses'!$J$7),1,0)))))</f>
        <v>0</v>
      </c>
      <c r="M280" s="10" t="str">
        <f>VLOOKUP($A280,'Privacy Analyst Evaluation'!$A$46:$J$120,10,0)&amp;""</f>
        <v>FALSE</v>
      </c>
      <c r="N280" s="10">
        <f t="shared" si="56"/>
        <v>0</v>
      </c>
      <c r="O280" s="126">
        <f t="shared" si="57"/>
        <v>10</v>
      </c>
      <c r="P280" s="126">
        <f t="shared" si="58"/>
        <v>0</v>
      </c>
      <c r="Q280" s="126">
        <f t="shared" si="50"/>
        <v>0</v>
      </c>
      <c r="R280" s="126">
        <f t="shared" si="59"/>
        <v>0</v>
      </c>
      <c r="S280" s="126">
        <f t="shared" si="51"/>
        <v>0</v>
      </c>
      <c r="T280" s="126">
        <f t="shared" si="52"/>
        <v>0</v>
      </c>
      <c r="U280" s="126">
        <f t="shared" si="60"/>
        <v>72</v>
      </c>
      <c r="V280" s="126">
        <f t="shared" si="53"/>
        <v>0</v>
      </c>
    </row>
    <row r="281" spans="1:22" ht="57" x14ac:dyDescent="0.2">
      <c r="A281" s="10" t="str">
        <f>Questions!$A281</f>
        <v>DRPV-02</v>
      </c>
      <c r="B281" s="10" t="str">
        <f t="shared" si="54"/>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Evaluation'!$A$46:$J$120,3,0)&amp;""</f>
        <v/>
      </c>
      <c r="G281" s="10" t="str">
        <f>VLOOKUP($A281,'Privacy Analyst Evaluation'!$A$46:$J$120,6,0)&amp;""</f>
        <v>Yes</v>
      </c>
      <c r="H281" s="10" t="str">
        <f>VLOOKUP($A281,'Privacy Analyst Evaluation'!$A$46:$J$120,7,0)&amp;""</f>
        <v/>
      </c>
      <c r="I281" s="10" t="str">
        <f>VLOOKUP($A281,'Privacy Analyst Evaluation'!$A$46:$J$120,8,0)&amp;""</f>
        <v>Standard Importance</v>
      </c>
      <c r="J281" s="10" t="str">
        <f>VLOOKUP($A281,'Privacy Analyst Evaluation'!$A$46:$J$120,9,0)&amp;""</f>
        <v/>
      </c>
      <c r="K281" s="10">
        <f t="shared" si="55"/>
        <v>10</v>
      </c>
      <c r="L281" s="126">
        <f>IF($E281="Not Scored", "N/A",IF(AND($D281='Auto Responses'!$J$27,$H281=""),"N/A",IF(AND($D281='Auto Responses'!$J$27,$H281='Auto Responses'!$J$7),1,IF(AND($D281='Auto Responses'!$J$27,$H281='Auto Responses'!$J$8),0,IF(OR($F281=$G281,$H281='Auto Responses'!$J$7),1,0)))))</f>
        <v>0</v>
      </c>
      <c r="M281" s="10" t="str">
        <f>VLOOKUP($A281,'Privacy Analyst Evaluation'!$A$46:$J$120,10,0)&amp;""</f>
        <v>FALSE</v>
      </c>
      <c r="N281" s="10">
        <f t="shared" si="56"/>
        <v>0</v>
      </c>
      <c r="O281" s="126">
        <f t="shared" si="57"/>
        <v>10</v>
      </c>
      <c r="P281" s="126">
        <f t="shared" si="58"/>
        <v>0</v>
      </c>
      <c r="Q281" s="126">
        <f t="shared" si="50"/>
        <v>0</v>
      </c>
      <c r="R281" s="126">
        <f t="shared" si="59"/>
        <v>0</v>
      </c>
      <c r="S281" s="126">
        <f t="shared" si="51"/>
        <v>0</v>
      </c>
      <c r="T281" s="126">
        <f t="shared" si="52"/>
        <v>0</v>
      </c>
      <c r="U281" s="126">
        <f t="shared" si="60"/>
        <v>72</v>
      </c>
      <c r="V281" s="126">
        <f t="shared" si="53"/>
        <v>0</v>
      </c>
    </row>
    <row r="282" spans="1:22" ht="57" x14ac:dyDescent="0.2">
      <c r="A282" s="10" t="str">
        <f>Questions!$A282</f>
        <v>DRPV-03</v>
      </c>
      <c r="B282" s="10" t="str">
        <f t="shared" si="54"/>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Evaluation'!$A$46:$J$120,3,0)&amp;""</f>
        <v/>
      </c>
      <c r="G282" s="10" t="str">
        <f>VLOOKUP($A282,'Privacy Analyst Evaluation'!$A$46:$J$120,6,0)&amp;""</f>
        <v>Yes</v>
      </c>
      <c r="H282" s="10" t="str">
        <f>VLOOKUP($A282,'Privacy Analyst Evaluation'!$A$46:$J$120,7,0)&amp;""</f>
        <v/>
      </c>
      <c r="I282" s="10" t="str">
        <f>VLOOKUP($A282,'Privacy Analyst Evaluation'!$A$46:$J$120,8,0)&amp;""</f>
        <v>Standard Importance</v>
      </c>
      <c r="J282" s="10" t="str">
        <f>VLOOKUP($A282,'Privacy Analyst Evaluation'!$A$46:$J$120,9,0)&amp;""</f>
        <v/>
      </c>
      <c r="K282" s="10">
        <f t="shared" si="55"/>
        <v>10</v>
      </c>
      <c r="L282" s="126">
        <f>IF($E282="Not Scored", "N/A",IF(AND($D282='Auto Responses'!$J$27,$H282=""),"N/A",IF(AND($D282='Auto Responses'!$J$27,$H282='Auto Responses'!$J$7),1,IF(AND($D282='Auto Responses'!$J$27,$H282='Auto Responses'!$J$8),0,IF(OR($F282=$G282,$H282='Auto Responses'!$J$7),1,0)))))</f>
        <v>0</v>
      </c>
      <c r="M282" s="10" t="str">
        <f>VLOOKUP($A282,'Privacy Analyst Evaluation'!$A$46:$J$120,10,0)&amp;""</f>
        <v>FALSE</v>
      </c>
      <c r="N282" s="10">
        <f t="shared" si="56"/>
        <v>0</v>
      </c>
      <c r="O282" s="126">
        <f t="shared" si="57"/>
        <v>10</v>
      </c>
      <c r="P282" s="126">
        <f t="shared" si="58"/>
        <v>0</v>
      </c>
      <c r="Q282" s="126">
        <f t="shared" si="50"/>
        <v>0</v>
      </c>
      <c r="R282" s="126">
        <f t="shared" si="59"/>
        <v>0</v>
      </c>
      <c r="S282" s="126">
        <f t="shared" si="51"/>
        <v>0</v>
      </c>
      <c r="T282" s="126">
        <f t="shared" si="52"/>
        <v>0</v>
      </c>
      <c r="U282" s="126">
        <f t="shared" si="60"/>
        <v>72</v>
      </c>
      <c r="V282" s="126">
        <f t="shared" si="53"/>
        <v>0</v>
      </c>
    </row>
    <row r="283" spans="1:22" ht="57" x14ac:dyDescent="0.2">
      <c r="A283" s="10" t="str">
        <f>Questions!$A283</f>
        <v>DRPV-04</v>
      </c>
      <c r="B283" s="10" t="str">
        <f t="shared" si="54"/>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Evaluation'!$A$46:$J$120,3,0)&amp;""</f>
        <v/>
      </c>
      <c r="G283" s="10" t="str">
        <f>VLOOKUP($A283,'Privacy Analyst Evaluation'!$A$46:$J$120,6,0)&amp;""</f>
        <v>Yes</v>
      </c>
      <c r="H283" s="10" t="str">
        <f>VLOOKUP($A283,'Privacy Analyst Evaluation'!$A$46:$J$120,7,0)&amp;""</f>
        <v/>
      </c>
      <c r="I283" s="10" t="str">
        <f>VLOOKUP($A283,'Privacy Analyst Evaluation'!$A$46:$J$120,8,0)&amp;""</f>
        <v>Standard Importance</v>
      </c>
      <c r="J283" s="10" t="str">
        <f>VLOOKUP($A283,'Privacy Analyst Evaluation'!$A$46:$J$120,9,0)&amp;""</f>
        <v/>
      </c>
      <c r="K283" s="10">
        <f t="shared" si="55"/>
        <v>10</v>
      </c>
      <c r="L283" s="126">
        <f>IF($E283="Not Scored", "N/A",IF(AND($D283='Auto Responses'!$J$27,$H283=""),"N/A",IF(AND($D283='Auto Responses'!$J$27,$H283='Auto Responses'!$J$7),1,IF(AND($D283='Auto Responses'!$J$27,$H283='Auto Responses'!$J$8),0,IF(OR($F283=$G283,$H283='Auto Responses'!$J$7),1,0)))))</f>
        <v>0</v>
      </c>
      <c r="M283" s="10" t="str">
        <f>VLOOKUP($A283,'Privacy Analyst Evaluation'!$A$46:$J$120,10,0)&amp;""</f>
        <v>FALSE</v>
      </c>
      <c r="N283" s="10">
        <f t="shared" si="56"/>
        <v>0</v>
      </c>
      <c r="O283" s="126">
        <f t="shared" si="57"/>
        <v>10</v>
      </c>
      <c r="P283" s="126">
        <f t="shared" si="58"/>
        <v>0</v>
      </c>
      <c r="Q283" s="126">
        <f t="shared" si="50"/>
        <v>0</v>
      </c>
      <c r="R283" s="126">
        <f t="shared" si="59"/>
        <v>0</v>
      </c>
      <c r="S283" s="126">
        <f t="shared" si="51"/>
        <v>0</v>
      </c>
      <c r="T283" s="126">
        <f t="shared" si="52"/>
        <v>0</v>
      </c>
      <c r="U283" s="126">
        <f t="shared" si="60"/>
        <v>72</v>
      </c>
      <c r="V283" s="126">
        <f t="shared" si="53"/>
        <v>0</v>
      </c>
    </row>
    <row r="284" spans="1:22" ht="57" x14ac:dyDescent="0.2">
      <c r="A284" s="10" t="str">
        <f>Questions!$A284</f>
        <v>DRPV-05</v>
      </c>
      <c r="B284" s="10" t="str">
        <f t="shared" si="54"/>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Evaluation'!$A$46:$J$120,3,0)&amp;""</f>
        <v/>
      </c>
      <c r="G284" s="10" t="str">
        <f>VLOOKUP($A284,'Privacy Analyst Evaluation'!$A$46:$J$120,6,0)&amp;""</f>
        <v>Yes</v>
      </c>
      <c r="H284" s="10" t="str">
        <f>VLOOKUP($A284,'Privacy Analyst Evaluation'!$A$46:$J$120,7,0)&amp;""</f>
        <v/>
      </c>
      <c r="I284" s="10" t="str">
        <f>VLOOKUP($A284,'Privacy Analyst Evaluation'!$A$46:$J$120,8,0)&amp;""</f>
        <v>Standard Importance</v>
      </c>
      <c r="J284" s="10" t="str">
        <f>VLOOKUP($A284,'Privacy Analyst Evaluation'!$A$46:$J$120,9,0)&amp;""</f>
        <v/>
      </c>
      <c r="K284" s="10">
        <f t="shared" si="55"/>
        <v>10</v>
      </c>
      <c r="L284" s="126">
        <f>IF($E284="Not Scored", "N/A",IF(AND($D284='Auto Responses'!$J$27,$H284=""),"N/A",IF(AND($D284='Auto Responses'!$J$27,$H284='Auto Responses'!$J$7),1,IF(AND($D284='Auto Responses'!$J$27,$H284='Auto Responses'!$J$8),0,IF(OR($F284=$G284,$H284='Auto Responses'!$J$7),1,0)))))</f>
        <v>0</v>
      </c>
      <c r="M284" s="10" t="str">
        <f>VLOOKUP($A284,'Privacy Analyst Evaluation'!$A$46:$J$120,10,0)&amp;""</f>
        <v>FALSE</v>
      </c>
      <c r="N284" s="10">
        <f t="shared" si="56"/>
        <v>0</v>
      </c>
      <c r="O284" s="126">
        <f t="shared" si="57"/>
        <v>10</v>
      </c>
      <c r="P284" s="126">
        <f t="shared" si="58"/>
        <v>0</v>
      </c>
      <c r="Q284" s="126">
        <f t="shared" si="50"/>
        <v>0</v>
      </c>
      <c r="R284" s="126">
        <f t="shared" si="59"/>
        <v>0</v>
      </c>
      <c r="S284" s="126">
        <f t="shared" si="51"/>
        <v>0</v>
      </c>
      <c r="T284" s="126">
        <f t="shared" si="52"/>
        <v>0</v>
      </c>
      <c r="U284" s="126">
        <f t="shared" si="60"/>
        <v>72</v>
      </c>
      <c r="V284" s="126">
        <f t="shared" si="53"/>
        <v>0</v>
      </c>
    </row>
    <row r="285" spans="1:22" ht="57" x14ac:dyDescent="0.2">
      <c r="A285" s="10" t="str">
        <f>Questions!$A285</f>
        <v>DRPV-06</v>
      </c>
      <c r="B285" s="10" t="str">
        <f t="shared" si="54"/>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Evaluation'!$A$46:$J$120,3,0)&amp;""</f>
        <v/>
      </c>
      <c r="G285" s="10" t="str">
        <f>VLOOKUP($A285,'Privacy Analyst Evaluation'!$A$46:$J$120,6,0)&amp;""</f>
        <v>Yes</v>
      </c>
      <c r="H285" s="10" t="str">
        <f>VLOOKUP($A285,'Privacy Analyst Evaluation'!$A$46:$J$120,7,0)&amp;""</f>
        <v/>
      </c>
      <c r="I285" s="10" t="str">
        <f>VLOOKUP($A285,'Privacy Analyst Evaluation'!$A$46:$J$120,8,0)&amp;""</f>
        <v>Standard Importance</v>
      </c>
      <c r="J285" s="10" t="str">
        <f>VLOOKUP($A285,'Privacy Analyst Evaluation'!$A$46:$J$120,9,0)&amp;""</f>
        <v/>
      </c>
      <c r="K285" s="10">
        <f t="shared" si="55"/>
        <v>10</v>
      </c>
      <c r="L285" s="126">
        <f>IF($E285="Not Scored", "N/A",IF(AND($D285='Auto Responses'!$J$27,$H285=""),"N/A",IF(AND($D285='Auto Responses'!$J$27,$H285='Auto Responses'!$J$7),1,IF(AND($D285='Auto Responses'!$J$27,$H285='Auto Responses'!$J$8),0,IF(OR($F285=$G285,$H285='Auto Responses'!$J$7),1,0)))))</f>
        <v>0</v>
      </c>
      <c r="M285" s="10" t="str">
        <f>VLOOKUP($A285,'Privacy Analyst Evaluation'!$A$46:$J$120,10,0)&amp;""</f>
        <v>FALSE</v>
      </c>
      <c r="N285" s="10">
        <f t="shared" si="56"/>
        <v>0</v>
      </c>
      <c r="O285" s="126">
        <f t="shared" si="57"/>
        <v>10</v>
      </c>
      <c r="P285" s="126">
        <f t="shared" si="58"/>
        <v>0</v>
      </c>
      <c r="Q285" s="126">
        <f t="shared" si="50"/>
        <v>0</v>
      </c>
      <c r="R285" s="126">
        <f t="shared" si="59"/>
        <v>0</v>
      </c>
      <c r="S285" s="126">
        <f t="shared" si="51"/>
        <v>0</v>
      </c>
      <c r="T285" s="126">
        <f t="shared" si="52"/>
        <v>0</v>
      </c>
      <c r="U285" s="126">
        <f t="shared" si="60"/>
        <v>72</v>
      </c>
      <c r="V285" s="126">
        <f t="shared" si="53"/>
        <v>0</v>
      </c>
    </row>
    <row r="286" spans="1:22" ht="57" x14ac:dyDescent="0.2">
      <c r="A286" s="10" t="str">
        <f>Questions!$A286</f>
        <v>DRPV-07</v>
      </c>
      <c r="B286" s="10" t="str">
        <f t="shared" si="54"/>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Evaluation'!$A$46:$J$120,3,0)&amp;""</f>
        <v/>
      </c>
      <c r="G286" s="10" t="str">
        <f>VLOOKUP($A286,'Privacy Analyst Evaluation'!$A$46:$J$120,6,0)&amp;""</f>
        <v>Yes</v>
      </c>
      <c r="H286" s="10" t="str">
        <f>VLOOKUP($A286,'Privacy Analyst Evaluation'!$A$46:$J$120,7,0)&amp;""</f>
        <v/>
      </c>
      <c r="I286" s="10" t="str">
        <f>VLOOKUP($A286,'Privacy Analyst Evaluation'!$A$46:$J$120,8,0)&amp;""</f>
        <v>Standard Importance</v>
      </c>
      <c r="J286" s="10" t="str">
        <f>VLOOKUP($A286,'Privacy Analyst Evaluation'!$A$46:$J$120,9,0)&amp;""</f>
        <v/>
      </c>
      <c r="K286" s="10">
        <f t="shared" si="55"/>
        <v>10</v>
      </c>
      <c r="L286" s="126">
        <f>IF($E286="Not Scored", "N/A",IF(AND($D286='Auto Responses'!$J$27,$H286=""),"N/A",IF(AND($D286='Auto Responses'!$J$27,$H286='Auto Responses'!$J$7),1,IF(AND($D286='Auto Responses'!$J$27,$H286='Auto Responses'!$J$8),0,IF(OR($F286=$G286,$H286='Auto Responses'!$J$7),1,0)))))</f>
        <v>0</v>
      </c>
      <c r="M286" s="10" t="str">
        <f>VLOOKUP($A286,'Privacy Analyst Evaluation'!$A$46:$J$120,10,0)&amp;""</f>
        <v>FALSE</v>
      </c>
      <c r="N286" s="10">
        <f t="shared" si="56"/>
        <v>0</v>
      </c>
      <c r="O286" s="126">
        <f t="shared" si="57"/>
        <v>10</v>
      </c>
      <c r="P286" s="126">
        <f t="shared" si="58"/>
        <v>0</v>
      </c>
      <c r="Q286" s="126">
        <f t="shared" si="50"/>
        <v>0</v>
      </c>
      <c r="R286" s="126">
        <f t="shared" si="59"/>
        <v>0</v>
      </c>
      <c r="S286" s="126">
        <f t="shared" si="51"/>
        <v>0</v>
      </c>
      <c r="T286" s="126">
        <f t="shared" si="52"/>
        <v>0</v>
      </c>
      <c r="U286" s="126">
        <f t="shared" si="60"/>
        <v>72</v>
      </c>
      <c r="V286" s="126">
        <f t="shared" si="53"/>
        <v>0</v>
      </c>
    </row>
    <row r="287" spans="1:22" ht="57" x14ac:dyDescent="0.2">
      <c r="A287" s="10" t="str">
        <f>Questions!$A287</f>
        <v>DRPV-08</v>
      </c>
      <c r="B287" s="10" t="str">
        <f t="shared" si="54"/>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Evaluation'!$A$46:$J$120,3,0)&amp;""</f>
        <v/>
      </c>
      <c r="G287" s="10" t="str">
        <f>VLOOKUP($A287,'Privacy Analyst Evaluation'!$A$46:$J$120,6,0)&amp;""</f>
        <v>Yes</v>
      </c>
      <c r="H287" s="10" t="str">
        <f>VLOOKUP($A287,'Privacy Analyst Evaluation'!$A$46:$J$120,7,0)&amp;""</f>
        <v/>
      </c>
      <c r="I287" s="10" t="str">
        <f>VLOOKUP($A287,'Privacy Analyst Evaluation'!$A$46:$J$120,8,0)&amp;""</f>
        <v>Standard Importance</v>
      </c>
      <c r="J287" s="10" t="str">
        <f>VLOOKUP($A287,'Privacy Analyst Evaluation'!$A$46:$J$120,9,0)&amp;""</f>
        <v/>
      </c>
      <c r="K287" s="10">
        <f t="shared" si="55"/>
        <v>10</v>
      </c>
      <c r="L287" s="126">
        <f>IF($E287="Not Scored", "N/A",IF(AND($D287='Auto Responses'!$J$27,$H287=""),"N/A",IF(AND($D287='Auto Responses'!$J$27,$H287='Auto Responses'!$J$7),1,IF(AND($D287='Auto Responses'!$J$27,$H287='Auto Responses'!$J$8),0,IF(OR($F287=$G287,$H287='Auto Responses'!$J$7),1,0)))))</f>
        <v>0</v>
      </c>
      <c r="M287" s="10" t="str">
        <f>VLOOKUP($A287,'Privacy Analyst Evaluation'!$A$46:$J$120,10,0)&amp;""</f>
        <v>FALSE</v>
      </c>
      <c r="N287" s="10">
        <f t="shared" si="56"/>
        <v>0</v>
      </c>
      <c r="O287" s="126">
        <f t="shared" si="57"/>
        <v>10</v>
      </c>
      <c r="P287" s="126">
        <f t="shared" si="58"/>
        <v>0</v>
      </c>
      <c r="Q287" s="126">
        <f t="shared" si="50"/>
        <v>0</v>
      </c>
      <c r="R287" s="126">
        <f t="shared" si="59"/>
        <v>0</v>
      </c>
      <c r="S287" s="126">
        <f t="shared" si="51"/>
        <v>0</v>
      </c>
      <c r="T287" s="126">
        <f t="shared" si="52"/>
        <v>0</v>
      </c>
      <c r="U287" s="126">
        <f t="shared" si="60"/>
        <v>72</v>
      </c>
      <c r="V287" s="126">
        <f t="shared" si="53"/>
        <v>0</v>
      </c>
    </row>
    <row r="288" spans="1:22" ht="57" x14ac:dyDescent="0.2">
      <c r="A288" s="10" t="str">
        <f>Questions!$A288</f>
        <v>DRPV-09</v>
      </c>
      <c r="B288" s="10" t="str">
        <f t="shared" si="54"/>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Evaluation'!$A$46:$J$120,3,0)&amp;""</f>
        <v/>
      </c>
      <c r="G288" s="10" t="str">
        <f>VLOOKUP($A288,'Privacy Analyst Evaluation'!$A$46:$J$120,6,0)&amp;""</f>
        <v>Yes</v>
      </c>
      <c r="H288" s="10" t="str">
        <f>VLOOKUP($A288,'Privacy Analyst Evaluation'!$A$46:$J$120,7,0)&amp;""</f>
        <v/>
      </c>
      <c r="I288" s="10" t="str">
        <f>VLOOKUP($A288,'Privacy Analyst Evaluation'!$A$46:$J$120,8,0)&amp;""</f>
        <v>Standard Importance</v>
      </c>
      <c r="J288" s="10" t="str">
        <f>VLOOKUP($A288,'Privacy Analyst Evaluation'!$A$46:$J$120,9,0)&amp;""</f>
        <v/>
      </c>
      <c r="K288" s="10">
        <f t="shared" si="55"/>
        <v>10</v>
      </c>
      <c r="L288" s="126">
        <f>IF($E288="Not Scored", "N/A",IF(AND($D288='Auto Responses'!$J$27,$H288=""),"N/A",IF(AND($D288='Auto Responses'!$J$27,$H288='Auto Responses'!$J$7),1,IF(AND($D288='Auto Responses'!$J$27,$H288='Auto Responses'!$J$8),0,IF(OR($F288=$G288,$H288='Auto Responses'!$J$7),1,0)))))</f>
        <v>0</v>
      </c>
      <c r="M288" s="10" t="str">
        <f>VLOOKUP($A288,'Privacy Analyst Evaluation'!$A$46:$J$120,10,0)&amp;""</f>
        <v>FALSE</v>
      </c>
      <c r="N288" s="10">
        <f t="shared" si="56"/>
        <v>0</v>
      </c>
      <c r="O288" s="126">
        <f t="shared" si="57"/>
        <v>10</v>
      </c>
      <c r="P288" s="126">
        <f t="shared" si="58"/>
        <v>0</v>
      </c>
      <c r="Q288" s="126">
        <f t="shared" si="50"/>
        <v>0</v>
      </c>
      <c r="R288" s="126">
        <f t="shared" si="59"/>
        <v>0</v>
      </c>
      <c r="S288" s="126">
        <f t="shared" si="51"/>
        <v>0</v>
      </c>
      <c r="T288" s="126">
        <f t="shared" si="52"/>
        <v>0</v>
      </c>
      <c r="U288" s="126">
        <f t="shared" si="60"/>
        <v>72</v>
      </c>
      <c r="V288" s="126">
        <f t="shared" si="53"/>
        <v>0</v>
      </c>
    </row>
    <row r="289" spans="1:22" ht="57" x14ac:dyDescent="0.2">
      <c r="A289" s="10" t="str">
        <f>Questions!$A289</f>
        <v>DRPV-10</v>
      </c>
      <c r="B289" s="10" t="str">
        <f t="shared" si="54"/>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Evaluation'!$A$46:$J$120,3,0)&amp;""</f>
        <v/>
      </c>
      <c r="G289" s="10" t="str">
        <f>VLOOKUP($A289,'Privacy Analyst Evaluation'!$A$46:$J$120,6,0)&amp;""</f>
        <v>Yes</v>
      </c>
      <c r="H289" s="10" t="str">
        <f>VLOOKUP($A289,'Privacy Analyst Evaluation'!$A$46:$J$120,7,0)&amp;""</f>
        <v/>
      </c>
      <c r="I289" s="10" t="str">
        <f>VLOOKUP($A289,'Privacy Analyst Evaluation'!$A$46:$J$120,8,0)&amp;""</f>
        <v>Standard Importance</v>
      </c>
      <c r="J289" s="10" t="str">
        <f>VLOOKUP($A289,'Privacy Analyst Evaluation'!$A$46:$J$120,9,0)&amp;""</f>
        <v/>
      </c>
      <c r="K289" s="10">
        <f t="shared" si="55"/>
        <v>10</v>
      </c>
      <c r="L289" s="126">
        <f>IF($E289="Not Scored", "N/A",IF(AND($D289='Auto Responses'!$J$27,$H289=""),"N/A",IF(AND($D289='Auto Responses'!$J$27,$H289='Auto Responses'!$J$7),1,IF(AND($D289='Auto Responses'!$J$27,$H289='Auto Responses'!$J$8),0,IF(OR($F289=$G289,$H289='Auto Responses'!$J$7),1,0)))))</f>
        <v>0</v>
      </c>
      <c r="M289" s="10" t="str">
        <f>VLOOKUP($A289,'Privacy Analyst Evaluation'!$A$46:$J$120,10,0)&amp;""</f>
        <v>FALSE</v>
      </c>
      <c r="N289" s="10">
        <f t="shared" si="56"/>
        <v>0</v>
      </c>
      <c r="O289" s="126">
        <f t="shared" si="57"/>
        <v>10</v>
      </c>
      <c r="P289" s="126">
        <f t="shared" si="58"/>
        <v>0</v>
      </c>
      <c r="Q289" s="126">
        <f t="shared" si="50"/>
        <v>0</v>
      </c>
      <c r="R289" s="126">
        <f t="shared" si="59"/>
        <v>0</v>
      </c>
      <c r="S289" s="126">
        <f t="shared" si="51"/>
        <v>0</v>
      </c>
      <c r="T289" s="126">
        <f t="shared" si="52"/>
        <v>0</v>
      </c>
      <c r="U289" s="126">
        <f t="shared" si="60"/>
        <v>72</v>
      </c>
      <c r="V289" s="126">
        <f t="shared" si="53"/>
        <v>0</v>
      </c>
    </row>
    <row r="290" spans="1:22" ht="57" x14ac:dyDescent="0.2">
      <c r="A290" s="10" t="str">
        <f>Questions!$A290</f>
        <v>DRPV-11</v>
      </c>
      <c r="B290" s="10" t="str">
        <f t="shared" si="54"/>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Evaluation'!$A$46:$J$120,3,0)&amp;""</f>
        <v/>
      </c>
      <c r="G290" s="10" t="str">
        <f>VLOOKUP($A290,'Privacy Analyst Evaluation'!$A$46:$J$120,6,0)&amp;""</f>
        <v>Yes</v>
      </c>
      <c r="H290" s="10" t="str">
        <f>VLOOKUP($A290,'Privacy Analyst Evaluation'!$A$46:$J$120,7,0)&amp;""</f>
        <v/>
      </c>
      <c r="I290" s="10" t="str">
        <f>VLOOKUP($A290,'Privacy Analyst Evaluation'!$A$46:$J$120,8,0)&amp;""</f>
        <v>Standard Importance</v>
      </c>
      <c r="J290" s="10" t="str">
        <f>VLOOKUP($A290,'Privacy Analyst Evaluation'!$A$46:$J$120,9,0)&amp;""</f>
        <v/>
      </c>
      <c r="K290" s="10">
        <f t="shared" si="55"/>
        <v>10</v>
      </c>
      <c r="L290" s="126">
        <f>IF($E290="Not Scored", "N/A",IF(AND($D290='Auto Responses'!$J$27,$H290=""),"N/A",IF(AND($D290='Auto Responses'!$J$27,$H290='Auto Responses'!$J$7),1,IF(AND($D290='Auto Responses'!$J$27,$H290='Auto Responses'!$J$8),0,IF(OR($F290=$G290,$H290='Auto Responses'!$J$7),1,0)))))</f>
        <v>0</v>
      </c>
      <c r="M290" s="10" t="str">
        <f>VLOOKUP($A290,'Privacy Analyst Evaluation'!$A$46:$J$120,10,0)&amp;""</f>
        <v>FALSE</v>
      </c>
      <c r="N290" s="10">
        <f t="shared" si="56"/>
        <v>0</v>
      </c>
      <c r="O290" s="126">
        <f t="shared" si="57"/>
        <v>10</v>
      </c>
      <c r="P290" s="126">
        <f t="shared" si="58"/>
        <v>0</v>
      </c>
      <c r="Q290" s="126">
        <f t="shared" si="50"/>
        <v>0</v>
      </c>
      <c r="R290" s="126">
        <f t="shared" si="59"/>
        <v>0</v>
      </c>
      <c r="S290" s="126">
        <f t="shared" si="51"/>
        <v>0</v>
      </c>
      <c r="T290" s="126">
        <f t="shared" si="52"/>
        <v>0</v>
      </c>
      <c r="U290" s="126">
        <f t="shared" si="60"/>
        <v>72</v>
      </c>
      <c r="V290" s="126">
        <f t="shared" si="53"/>
        <v>0</v>
      </c>
    </row>
    <row r="291" spans="1:22" ht="57" x14ac:dyDescent="0.2">
      <c r="A291" s="10" t="str">
        <f>Questions!$A291</f>
        <v>DRPV-12</v>
      </c>
      <c r="B291" s="10" t="str">
        <f t="shared" si="54"/>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Evaluation'!$A$46:$J$120,3,0)&amp;""</f>
        <v/>
      </c>
      <c r="G291" s="10" t="str">
        <f>VLOOKUP($A291,'Privacy Analyst Evaluation'!$A$46:$J$120,6,0)&amp;""</f>
        <v>Yes</v>
      </c>
      <c r="H291" s="10" t="str">
        <f>VLOOKUP($A291,'Privacy Analyst Evaluation'!$A$46:$J$120,7,0)&amp;""</f>
        <v/>
      </c>
      <c r="I291" s="10" t="str">
        <f>VLOOKUP($A291,'Privacy Analyst Evaluation'!$A$46:$J$120,8,0)&amp;""</f>
        <v>Standard Importance</v>
      </c>
      <c r="J291" s="10" t="str">
        <f>VLOOKUP($A291,'Privacy Analyst Evaluation'!$A$46:$J$120,9,0)&amp;""</f>
        <v/>
      </c>
      <c r="K291" s="10">
        <f t="shared" si="55"/>
        <v>10</v>
      </c>
      <c r="L291" s="126">
        <f>IF($E291="Not Scored", "N/A",IF(AND($D291='Auto Responses'!$J$27,$H291=""),"N/A",IF(AND($D291='Auto Responses'!$J$27,$H291='Auto Responses'!$J$7),1,IF(AND($D291='Auto Responses'!$J$27,$H291='Auto Responses'!$J$8),0,IF(OR($F291=$G291,$H291='Auto Responses'!$J$7),1,0)))))</f>
        <v>0</v>
      </c>
      <c r="M291" s="10" t="str">
        <f>VLOOKUP($A291,'Privacy Analyst Evaluation'!$A$46:$J$120,10,0)&amp;""</f>
        <v>FALSE</v>
      </c>
      <c r="N291" s="10">
        <f t="shared" si="56"/>
        <v>0</v>
      </c>
      <c r="O291" s="126">
        <f t="shared" si="57"/>
        <v>10</v>
      </c>
      <c r="P291" s="126">
        <f t="shared" si="58"/>
        <v>0</v>
      </c>
      <c r="Q291" s="126">
        <f t="shared" si="50"/>
        <v>0</v>
      </c>
      <c r="R291" s="126">
        <f t="shared" si="59"/>
        <v>0</v>
      </c>
      <c r="S291" s="126">
        <f t="shared" si="51"/>
        <v>0</v>
      </c>
      <c r="T291" s="126">
        <f t="shared" si="52"/>
        <v>0</v>
      </c>
      <c r="U291" s="126">
        <f t="shared" si="60"/>
        <v>72</v>
      </c>
      <c r="V291" s="126">
        <f t="shared" si="53"/>
        <v>0</v>
      </c>
    </row>
    <row r="292" spans="1:22" ht="99.75" x14ac:dyDescent="0.2">
      <c r="A292" s="10" t="str">
        <f>Questions!$A292</f>
        <v>DRPV-13</v>
      </c>
      <c r="B292" s="10" t="str">
        <f t="shared" si="54"/>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Evaluation'!$A$46:$J$120,3,0)&amp;""</f>
        <v/>
      </c>
      <c r="G292" s="10" t="str">
        <f>VLOOKUP($A292,'Privacy Analyst Evaluation'!$A$46:$J$120,6,0)&amp;""</f>
        <v>No</v>
      </c>
      <c r="H292" s="10" t="str">
        <f>VLOOKUP($A292,'Privacy Analyst Evaluation'!$A$46:$J$120,7,0)&amp;""</f>
        <v/>
      </c>
      <c r="I292" s="10" t="str">
        <f>VLOOKUP($A292,'Privacy Analyst Evaluation'!$A$46:$J$120,8,0)&amp;""</f>
        <v>Standard Importance</v>
      </c>
      <c r="J292" s="10" t="str">
        <f>VLOOKUP($A292,'Privacy Analyst Evaluation'!$A$46:$J$120,9,0)&amp;""</f>
        <v/>
      </c>
      <c r="K292" s="10">
        <f t="shared" si="55"/>
        <v>10</v>
      </c>
      <c r="L292" s="126">
        <f>IF($E292="Not Scored", "N/A",IF(AND($D292='Auto Responses'!$J$27,$H292=""),"N/A",IF(AND($D292='Auto Responses'!$J$27,$H292='Auto Responses'!$J$7),1,IF(AND($D292='Auto Responses'!$J$27,$H292='Auto Responses'!$J$8),0,IF(OR($F292=$G292,$H292='Auto Responses'!$J$7),1,0)))))</f>
        <v>0</v>
      </c>
      <c r="M292" s="10" t="str">
        <f>VLOOKUP($A292,'Privacy Analyst Evaluation'!$A$46:$J$120,10,0)&amp;""</f>
        <v>FALSE</v>
      </c>
      <c r="N292" s="10">
        <f t="shared" si="56"/>
        <v>0</v>
      </c>
      <c r="O292" s="126">
        <f t="shared" si="57"/>
        <v>10</v>
      </c>
      <c r="P292" s="126">
        <f t="shared" si="58"/>
        <v>0</v>
      </c>
      <c r="Q292" s="126">
        <f t="shared" si="50"/>
        <v>0</v>
      </c>
      <c r="R292" s="126">
        <f t="shared" si="59"/>
        <v>0</v>
      </c>
      <c r="S292" s="126">
        <f t="shared" si="51"/>
        <v>0</v>
      </c>
      <c r="T292" s="126">
        <f t="shared" si="52"/>
        <v>0</v>
      </c>
      <c r="U292" s="126">
        <f t="shared" si="60"/>
        <v>72</v>
      </c>
      <c r="V292" s="126">
        <f t="shared" si="53"/>
        <v>0</v>
      </c>
    </row>
    <row r="293" spans="1:22" ht="57" x14ac:dyDescent="0.2">
      <c r="A293" s="10" t="str">
        <f>Questions!$A293</f>
        <v>DRPV-14</v>
      </c>
      <c r="B293" s="10" t="str">
        <f t="shared" si="54"/>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Evaluation'!$A$46:$J$120,3,0)&amp;""</f>
        <v/>
      </c>
      <c r="G293" s="10" t="str">
        <f>VLOOKUP($A293,'Privacy Analyst Evaluation'!$A$46:$J$120,6,0)&amp;""</f>
        <v>Yes</v>
      </c>
      <c r="H293" s="10" t="str">
        <f>VLOOKUP($A293,'Privacy Analyst Evaluation'!$A$46:$J$120,7,0)&amp;""</f>
        <v/>
      </c>
      <c r="I293" s="10" t="str">
        <f>VLOOKUP($A293,'Privacy Analyst Evaluation'!$A$46:$J$120,8,0)&amp;""</f>
        <v>Standard Importance</v>
      </c>
      <c r="J293" s="10" t="str">
        <f>VLOOKUP($A293,'Privacy Analyst Evaluation'!$A$46:$J$120,9,0)&amp;""</f>
        <v/>
      </c>
      <c r="K293" s="10">
        <f t="shared" si="55"/>
        <v>10</v>
      </c>
      <c r="L293" s="126">
        <f>IF($E293="Not Scored", "N/A",IF(AND($D293='Auto Responses'!$J$27,$H293=""),"N/A",IF(AND($D293='Auto Responses'!$J$27,$H293='Auto Responses'!$J$7),1,IF(AND($D293='Auto Responses'!$J$27,$H293='Auto Responses'!$J$8),0,IF(OR($F293=$G293,$H293='Auto Responses'!$J$7),1,0)))))</f>
        <v>0</v>
      </c>
      <c r="M293" s="10" t="str">
        <f>VLOOKUP($A293,'Privacy Analyst Evaluation'!$A$46:$J$120,10,0)&amp;""</f>
        <v>FALSE</v>
      </c>
      <c r="N293" s="10">
        <f t="shared" si="56"/>
        <v>0</v>
      </c>
      <c r="O293" s="126">
        <f t="shared" si="57"/>
        <v>10</v>
      </c>
      <c r="P293" s="126">
        <f t="shared" si="58"/>
        <v>0</v>
      </c>
      <c r="Q293" s="126">
        <f t="shared" si="50"/>
        <v>0</v>
      </c>
      <c r="R293" s="126">
        <f t="shared" si="59"/>
        <v>0</v>
      </c>
      <c r="S293" s="126">
        <f t="shared" si="51"/>
        <v>0</v>
      </c>
      <c r="T293" s="126">
        <f t="shared" si="52"/>
        <v>0</v>
      </c>
      <c r="U293" s="126">
        <f t="shared" si="60"/>
        <v>72</v>
      </c>
      <c r="V293" s="126">
        <f t="shared" si="53"/>
        <v>0</v>
      </c>
    </row>
    <row r="294" spans="1:22" ht="57" x14ac:dyDescent="0.2">
      <c r="A294" s="10" t="str">
        <f>Questions!$A294</f>
        <v>DRPV-15</v>
      </c>
      <c r="B294" s="10" t="str">
        <f t="shared" si="54"/>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Evaluation'!$A$46:$J$120,3,0)&amp;""</f>
        <v/>
      </c>
      <c r="G294" s="10" t="str">
        <f>VLOOKUP($A294,'Privacy Analyst Evaluation'!$A$46:$J$120,6,0)&amp;""</f>
        <v>Yes</v>
      </c>
      <c r="H294" s="10" t="str">
        <f>VLOOKUP($A294,'Privacy Analyst Evaluation'!$A$46:$J$120,7,0)&amp;""</f>
        <v/>
      </c>
      <c r="I294" s="10" t="str">
        <f>VLOOKUP($A294,'Privacy Analyst Evaluation'!$A$46:$J$120,8,0)&amp;""</f>
        <v>Standard Importance</v>
      </c>
      <c r="J294" s="10" t="str">
        <f>VLOOKUP($A294,'Privacy Analyst Evaluation'!$A$46:$J$120,9,0)&amp;""</f>
        <v/>
      </c>
      <c r="K294" s="10">
        <f t="shared" si="55"/>
        <v>10</v>
      </c>
      <c r="L294" s="126">
        <f>IF($E294="Not Scored", "N/A",IF(AND($D294='Auto Responses'!$J$27,$H294=""),"N/A",IF(AND($D294='Auto Responses'!$J$27,$H294='Auto Responses'!$J$7),1,IF(AND($D294='Auto Responses'!$J$27,$H294='Auto Responses'!$J$8),0,IF(OR($F294=$G294,$H294='Auto Responses'!$J$7),1,0)))))</f>
        <v>0</v>
      </c>
      <c r="M294" s="10" t="str">
        <f>VLOOKUP($A294,'Privacy Analyst Evaluation'!$A$46:$J$120,10,0)&amp;""</f>
        <v>FALSE</v>
      </c>
      <c r="N294" s="10">
        <f t="shared" si="56"/>
        <v>0</v>
      </c>
      <c r="O294" s="126">
        <f t="shared" si="57"/>
        <v>10</v>
      </c>
      <c r="P294" s="126">
        <f t="shared" si="58"/>
        <v>0</v>
      </c>
      <c r="Q294" s="126">
        <f t="shared" si="50"/>
        <v>0</v>
      </c>
      <c r="R294" s="126">
        <f t="shared" si="59"/>
        <v>0</v>
      </c>
      <c r="S294" s="126">
        <f t="shared" si="51"/>
        <v>0</v>
      </c>
      <c r="T294" s="126">
        <f t="shared" si="52"/>
        <v>0</v>
      </c>
      <c r="U294" s="126">
        <f t="shared" si="60"/>
        <v>72</v>
      </c>
      <c r="V294" s="126">
        <f t="shared" si="53"/>
        <v>0</v>
      </c>
    </row>
    <row r="295" spans="1:22" ht="57" x14ac:dyDescent="0.2">
      <c r="A295" s="10" t="str">
        <f>Questions!$A295</f>
        <v>DPAI-01</v>
      </c>
      <c r="B295" s="10" t="str">
        <f t="shared" si="54"/>
        <v>DPAI</v>
      </c>
      <c r="C295" s="10" t="str">
        <f>VLOOKUP($A295,Questions!$A$3:$L$333,2,0)&amp;""</f>
        <v>Does your service use AI for the processing of institutional data?</v>
      </c>
      <c r="D295" s="10" t="str">
        <f>VLOOKUP($A295,Questions!$A$3:$L$333,11,0)&amp;""</f>
        <v>Neutral until evaluated</v>
      </c>
      <c r="E295" s="10" t="str">
        <f>VLOOKUP($A295,Questions!$A$3:$L$333,12,0)&amp;""</f>
        <v>Privacy</v>
      </c>
      <c r="F295" s="10" t="str">
        <f>VLOOKUP($A295,'Privacy Analyst Evaluation'!$A$46:$J$120,3,0)&amp;""</f>
        <v/>
      </c>
      <c r="G295" s="10" t="str">
        <f>VLOOKUP($A295,'Privacy Analyst Evaluation'!$A$46:$J$120,6,0)&amp;""</f>
        <v/>
      </c>
      <c r="H295" s="10" t="str">
        <f>VLOOKUP($A295,'Privacy Analyst Evaluation'!$A$46:$J$120,7,0)&amp;""</f>
        <v/>
      </c>
      <c r="I295" s="10" t="str">
        <f>VLOOKUP($A295,'Privacy Analyst Evaluation'!$A$46:$J$120,8,0)&amp;""</f>
        <v>Standard Importance</v>
      </c>
      <c r="J295" s="10" t="str">
        <f>VLOOKUP($A295,'Privacy Analyst Evaluation'!$A$46:$J$120,9,0)&amp;""</f>
        <v/>
      </c>
      <c r="K295" s="10">
        <f t="shared" si="55"/>
        <v>10</v>
      </c>
      <c r="L295" s="126" t="str">
        <f>IF($E295="Not Scored", "N/A",IF(AND($D295='Auto Responses'!$J$27,$H295=""),"N/A",IF(AND($D295='Auto Responses'!$J$27,$H295='Auto Responses'!$J$7),1,IF(AND($D295='Auto Responses'!$J$27,$H295='Auto Responses'!$J$8),0,IF(OR($F295=$G295,$H295='Auto Responses'!$J$7),1,0)))))</f>
        <v>N/A</v>
      </c>
      <c r="M295" s="10" t="str">
        <f>VLOOKUP($A295,'Privacy Analyst Evaluation'!$A$46:$J$120,10,0)&amp;""</f>
        <v>FALSE</v>
      </c>
      <c r="N295" s="10">
        <f t="shared" si="56"/>
        <v>0</v>
      </c>
      <c r="O295" s="126">
        <f t="shared" si="57"/>
        <v>10</v>
      </c>
      <c r="P295" s="126" t="str">
        <f t="shared" si="58"/>
        <v>N/A</v>
      </c>
      <c r="Q295" s="126">
        <f t="shared" si="50"/>
        <v>0</v>
      </c>
      <c r="R295" s="126">
        <f t="shared" si="59"/>
        <v>0</v>
      </c>
      <c r="S295" s="126">
        <f t="shared" si="51"/>
        <v>0</v>
      </c>
      <c r="T295" s="126">
        <f t="shared" si="52"/>
        <v>0</v>
      </c>
      <c r="U295" s="126">
        <f t="shared" si="60"/>
        <v>72</v>
      </c>
      <c r="V295" s="126">
        <f t="shared" si="53"/>
        <v>0</v>
      </c>
    </row>
    <row r="296" spans="1:22" ht="57" x14ac:dyDescent="0.2">
      <c r="A296" s="10" t="str">
        <f>Questions!$A296</f>
        <v>DPAI-02</v>
      </c>
      <c r="B296" s="10" t="str">
        <f t="shared" si="54"/>
        <v>DPAI</v>
      </c>
      <c r="C296" s="10" t="str">
        <f>VLOOKUP($A296,Questions!$A$3:$L$333,2,0)&amp;""</f>
        <v>Is any institutional data retained in the AI processing?*</v>
      </c>
      <c r="D296" s="10" t="str">
        <f>VLOOKUP($A296,Questions!$A$3:$L$333,11,0)&amp;""</f>
        <v/>
      </c>
      <c r="E296" s="10" t="str">
        <f>VLOOKUP($A296,Questions!$A$3:$L$333,12,0)&amp;""</f>
        <v>Privacy</v>
      </c>
      <c r="F296" s="10" t="str">
        <f>VLOOKUP($A296,'Privacy Analyst Evaluation'!$A$46:$J$120,3,0)&amp;""</f>
        <v/>
      </c>
      <c r="G296" s="10" t="str">
        <f>VLOOKUP($A296,'Privacy Analyst Evaluation'!$A$46:$J$120,6,0)&amp;""</f>
        <v>No</v>
      </c>
      <c r="H296" s="10" t="str">
        <f>VLOOKUP($A296,'Privacy Analyst Evaluation'!$A$46:$J$120,7,0)&amp;""</f>
        <v/>
      </c>
      <c r="I296" s="10" t="str">
        <f>VLOOKUP($A296,'Privacy Analyst Evaluation'!$A$46:$J$120,8,0)&amp;""</f>
        <v>Critical Importance</v>
      </c>
      <c r="J296" s="10" t="str">
        <f>VLOOKUP($A296,'Privacy Analyst Evaluation'!$A$46:$J$120,9,0)&amp;""</f>
        <v/>
      </c>
      <c r="K296" s="10">
        <f t="shared" si="55"/>
        <v>20</v>
      </c>
      <c r="L296" s="126">
        <f>IF($E296="Not Scored", "N/A",IF(AND($D296='Auto Responses'!$J$27,$H296=""),"N/A",IF(AND($D296='Auto Responses'!$J$27,$H296='Auto Responses'!$J$7),1,IF(AND($D296='Auto Responses'!$J$27,$H296='Auto Responses'!$J$8),0,IF(OR($F296=$G296,$H296='Auto Responses'!$J$7),1,0)))))</f>
        <v>0</v>
      </c>
      <c r="M296" s="10" t="str">
        <f>VLOOKUP($A296,'Privacy Analyst Evaluation'!$A$46:$J$120,10,0)&amp;""</f>
        <v>FALSE</v>
      </c>
      <c r="N296" s="10">
        <f t="shared" si="56"/>
        <v>1</v>
      </c>
      <c r="O296" s="126">
        <f t="shared" si="57"/>
        <v>20</v>
      </c>
      <c r="P296" s="126">
        <f t="shared" si="58"/>
        <v>0</v>
      </c>
      <c r="Q296" s="126">
        <f t="shared" si="50"/>
        <v>0</v>
      </c>
      <c r="R296" s="126">
        <f t="shared" si="59"/>
        <v>0</v>
      </c>
      <c r="S296" s="126">
        <f t="shared" si="51"/>
        <v>0</v>
      </c>
      <c r="T296" s="126">
        <f t="shared" si="52"/>
        <v>1</v>
      </c>
      <c r="U296" s="126">
        <f t="shared" si="60"/>
        <v>73</v>
      </c>
      <c r="V296" s="126">
        <f t="shared" si="53"/>
        <v>73</v>
      </c>
    </row>
    <row r="297" spans="1:22" ht="57" x14ac:dyDescent="0.2">
      <c r="A297" s="10" t="str">
        <f>Questions!$A297</f>
        <v>DPAI-03</v>
      </c>
      <c r="B297" s="10" t="str">
        <f t="shared" si="54"/>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Evaluation'!$A$46:$J$120,3,0)&amp;""</f>
        <v/>
      </c>
      <c r="G297" s="10" t="str">
        <f>VLOOKUP($A297,'Privacy Analyst Evaluation'!$A$46:$J$120,6,0)&amp;""</f>
        <v>Yes</v>
      </c>
      <c r="H297" s="10" t="str">
        <f>VLOOKUP($A297,'Privacy Analyst Evaluation'!$A$46:$J$120,7,0)&amp;""</f>
        <v/>
      </c>
      <c r="I297" s="10" t="str">
        <f>VLOOKUP($A297,'Privacy Analyst Evaluation'!$A$46:$J$120,8,0)&amp;""</f>
        <v>Critical Importance</v>
      </c>
      <c r="J297" s="10" t="str">
        <f>VLOOKUP($A297,'Privacy Analyst Evaluation'!$A$46:$J$120,9,0)&amp;""</f>
        <v/>
      </c>
      <c r="K297" s="10">
        <f t="shared" si="55"/>
        <v>20</v>
      </c>
      <c r="L297" s="126">
        <f>IF($E297="Not Scored", "N/A",IF(AND($D297='Auto Responses'!$J$27,$H297=""),"N/A",IF(AND($D297='Auto Responses'!$J$27,$H297='Auto Responses'!$J$7),1,IF(AND($D297='Auto Responses'!$J$27,$H297='Auto Responses'!$J$8),0,IF(OR($F297=$G297,$H297='Auto Responses'!$J$7),1,0)))))</f>
        <v>0</v>
      </c>
      <c r="M297" s="10" t="str">
        <f>VLOOKUP($A297,'Privacy Analyst Evaluation'!$A$46:$J$120,10,0)&amp;""</f>
        <v>FALSE</v>
      </c>
      <c r="N297" s="10">
        <f t="shared" si="56"/>
        <v>1</v>
      </c>
      <c r="O297" s="126">
        <f t="shared" si="57"/>
        <v>20</v>
      </c>
      <c r="P297" s="126">
        <f t="shared" si="58"/>
        <v>0</v>
      </c>
      <c r="Q297" s="126">
        <f t="shared" si="50"/>
        <v>0</v>
      </c>
      <c r="R297" s="126">
        <f t="shared" si="59"/>
        <v>0</v>
      </c>
      <c r="S297" s="126">
        <f t="shared" si="51"/>
        <v>0</v>
      </c>
      <c r="T297" s="126">
        <f t="shared" si="52"/>
        <v>1</v>
      </c>
      <c r="U297" s="126">
        <f t="shared" si="60"/>
        <v>74</v>
      </c>
      <c r="V297" s="126">
        <f t="shared" si="53"/>
        <v>74</v>
      </c>
    </row>
    <row r="298" spans="1:22" ht="57" x14ac:dyDescent="0.2">
      <c r="A298" s="10" t="str">
        <f>Questions!$A298</f>
        <v>DPAI-04</v>
      </c>
      <c r="B298" s="10" t="str">
        <f t="shared" si="54"/>
        <v>DPAI</v>
      </c>
      <c r="C298" s="10" t="str">
        <f>VLOOKUP($A298,Questions!$A$3:$L$333,2,0)&amp;""</f>
        <v>Will institutional data be processed through a third party or subprocessor that also uses AI?</v>
      </c>
      <c r="D298" s="10" t="str">
        <f>VLOOKUP($A298,Questions!$A$3:$L$333,11,0)&amp;""</f>
        <v>Neutral until evaluated</v>
      </c>
      <c r="E298" s="10" t="str">
        <f>VLOOKUP($A298,Questions!$A$3:$L$333,12,0)&amp;""</f>
        <v>Privacy</v>
      </c>
      <c r="F298" s="10" t="str">
        <f>VLOOKUP($A298,'Privacy Analyst Evaluation'!$A$46:$J$120,3,0)&amp;""</f>
        <v/>
      </c>
      <c r="G298" s="10" t="str">
        <f>VLOOKUP($A298,'Privacy Analyst Evaluation'!$A$46:$J$120,6,0)&amp;""</f>
        <v/>
      </c>
      <c r="H298" s="10" t="str">
        <f>VLOOKUP($A298,'Privacy Analyst Evaluation'!$A$46:$J$120,7,0)&amp;""</f>
        <v/>
      </c>
      <c r="I298" s="10" t="str">
        <f>VLOOKUP($A298,'Privacy Analyst Evaluation'!$A$46:$J$120,8,0)&amp;""</f>
        <v>Standard Importance</v>
      </c>
      <c r="J298" s="10" t="str">
        <f>VLOOKUP($A298,'Privacy Analyst Evaluation'!$A$46:$J$120,9,0)&amp;""</f>
        <v/>
      </c>
      <c r="K298" s="10">
        <f t="shared" si="55"/>
        <v>10</v>
      </c>
      <c r="L298" s="126" t="str">
        <f>IF($E298="Not Scored", "N/A",IF(AND($D298='Auto Responses'!$J$27,$H298=""),"N/A",IF(AND($D298='Auto Responses'!$J$27,$H298='Auto Responses'!$J$7),1,IF(AND($D298='Auto Responses'!$J$27,$H298='Auto Responses'!$J$8),0,IF(OR($F298=$G298,$H298='Auto Responses'!$J$7),1,0)))))</f>
        <v>N/A</v>
      </c>
      <c r="M298" s="10" t="str">
        <f>VLOOKUP($A298,'Privacy Analyst Evaluation'!$A$46:$J$120,10,0)&amp;""</f>
        <v>FALSE</v>
      </c>
      <c r="N298" s="10">
        <f t="shared" si="56"/>
        <v>0</v>
      </c>
      <c r="O298" s="126">
        <f t="shared" si="57"/>
        <v>10</v>
      </c>
      <c r="P298" s="126" t="str">
        <f t="shared" si="58"/>
        <v>N/A</v>
      </c>
      <c r="Q298" s="126">
        <f t="shared" si="50"/>
        <v>0</v>
      </c>
      <c r="R298" s="126">
        <f t="shared" si="59"/>
        <v>0</v>
      </c>
      <c r="S298" s="126">
        <f t="shared" si="51"/>
        <v>0</v>
      </c>
      <c r="T298" s="126">
        <f t="shared" si="52"/>
        <v>0</v>
      </c>
      <c r="U298" s="126">
        <f t="shared" si="60"/>
        <v>74</v>
      </c>
      <c r="V298" s="126">
        <f t="shared" si="53"/>
        <v>0</v>
      </c>
    </row>
    <row r="299" spans="1:22" ht="57" x14ac:dyDescent="0.2">
      <c r="A299" s="10" t="str">
        <f>Questions!$A299</f>
        <v>DPAI-05</v>
      </c>
      <c r="B299" s="10" t="str">
        <f t="shared" si="54"/>
        <v>DPAI</v>
      </c>
      <c r="C299" s="10" t="str">
        <f>VLOOKUP($A299,Questions!$A$3:$L$333,2,0)&amp;""</f>
        <v>Is AI processing limited to fully licensed commercial enterprise AI services?</v>
      </c>
      <c r="D299" s="10" t="str">
        <f>VLOOKUP($A299,Questions!$A$3:$L$333,11,0)&amp;""</f>
        <v>Neutral until evaluated</v>
      </c>
      <c r="E299" s="10" t="str">
        <f>VLOOKUP($A299,Questions!$A$3:$L$333,12,0)&amp;""</f>
        <v>Privacy</v>
      </c>
      <c r="F299" s="10" t="str">
        <f>VLOOKUP($A299,'Privacy Analyst Evaluation'!$A$46:$J$120,3,0)&amp;""</f>
        <v/>
      </c>
      <c r="G299" s="10" t="str">
        <f>VLOOKUP($A299,'Privacy Analyst Evaluation'!$A$46:$J$120,6,0)&amp;""</f>
        <v/>
      </c>
      <c r="H299" s="10" t="str">
        <f>VLOOKUP($A299,'Privacy Analyst Evaluation'!$A$46:$J$120,7,0)&amp;""</f>
        <v/>
      </c>
      <c r="I299" s="10" t="str">
        <f>VLOOKUP($A299,'Privacy Analyst Evaluation'!$A$46:$J$120,8,0)&amp;""</f>
        <v>Minor Importance</v>
      </c>
      <c r="J299" s="10" t="str">
        <f>VLOOKUP($A299,'Privacy Analyst Evaluation'!$A$46:$J$120,9,0)&amp;""</f>
        <v/>
      </c>
      <c r="K299" s="10">
        <f t="shared" si="55"/>
        <v>5</v>
      </c>
      <c r="L299" s="126" t="str">
        <f>IF($E299="Not Scored", "N/A",IF(AND($D299='Auto Responses'!$J$27,$H299=""),"N/A",IF(AND($D299='Auto Responses'!$J$27,$H299='Auto Responses'!$J$7),1,IF(AND($D299='Auto Responses'!$J$27,$H299='Auto Responses'!$J$8),0,IF(OR($F299=$G299,$H299='Auto Responses'!$J$7),1,0)))))</f>
        <v>N/A</v>
      </c>
      <c r="M299" s="10" t="str">
        <f>VLOOKUP($A299,'Privacy Analyst Evaluation'!$A$46:$J$120,10,0)&amp;""</f>
        <v>FALSE</v>
      </c>
      <c r="N299" s="10">
        <f t="shared" si="56"/>
        <v>0</v>
      </c>
      <c r="O299" s="126">
        <f t="shared" si="57"/>
        <v>5</v>
      </c>
      <c r="P299" s="126" t="str">
        <f t="shared" si="58"/>
        <v>N/A</v>
      </c>
      <c r="Q299" s="126">
        <f t="shared" si="50"/>
        <v>0</v>
      </c>
      <c r="R299" s="126">
        <f t="shared" si="59"/>
        <v>0</v>
      </c>
      <c r="S299" s="126">
        <f t="shared" si="51"/>
        <v>0</v>
      </c>
      <c r="T299" s="126">
        <f t="shared" si="52"/>
        <v>0</v>
      </c>
      <c r="U299" s="126">
        <f t="shared" si="60"/>
        <v>74</v>
      </c>
      <c r="V299" s="126">
        <f t="shared" si="53"/>
        <v>0</v>
      </c>
    </row>
    <row r="300" spans="1:22" ht="57" x14ac:dyDescent="0.2">
      <c r="A300" s="10" t="str">
        <f>Questions!$A300</f>
        <v>DPAI-06</v>
      </c>
      <c r="B300" s="10" t="str">
        <f t="shared" si="54"/>
        <v>DPAI</v>
      </c>
      <c r="C300" s="10" t="str">
        <f>VLOOKUP($A300,Questions!$A$3:$L$333,2,0)&amp;""</f>
        <v>Will institutional data be used or processed by any shared AI services?</v>
      </c>
      <c r="D300" s="10" t="str">
        <f>VLOOKUP($A300,Questions!$A$3:$L$333,11,0)&amp;""</f>
        <v>Neutral until evaluated</v>
      </c>
      <c r="E300" s="10" t="str">
        <f>VLOOKUP($A300,Questions!$A$3:$L$333,12,0)&amp;""</f>
        <v>Privacy</v>
      </c>
      <c r="F300" s="10" t="str">
        <f>VLOOKUP($A300,'Privacy Analyst Evaluation'!$A$46:$J$120,3,0)&amp;""</f>
        <v/>
      </c>
      <c r="G300" s="10" t="str">
        <f>VLOOKUP($A300,'Privacy Analyst Evaluation'!$A$46:$J$120,6,0)&amp;""</f>
        <v/>
      </c>
      <c r="H300" s="10" t="str">
        <f>VLOOKUP($A300,'Privacy Analyst Evaluation'!$A$46:$J$120,7,0)&amp;""</f>
        <v/>
      </c>
      <c r="I300" s="10" t="str">
        <f>VLOOKUP($A300,'Privacy Analyst Evaluation'!$A$46:$J$120,8,0)&amp;""</f>
        <v>Minor Importance</v>
      </c>
      <c r="J300" s="10" t="str">
        <f>VLOOKUP($A300,'Privacy Analyst Evaluation'!$A$46:$J$120,9,0)&amp;""</f>
        <v/>
      </c>
      <c r="K300" s="10">
        <f t="shared" si="55"/>
        <v>5</v>
      </c>
      <c r="L300" s="126" t="str">
        <f>IF($E300="Not Scored", "N/A",IF(AND($D300='Auto Responses'!$J$27,$H300=""),"N/A",IF(AND($D300='Auto Responses'!$J$27,$H300='Auto Responses'!$J$7),1,IF(AND($D300='Auto Responses'!$J$27,$H300='Auto Responses'!$J$8),0,IF(OR($F300=$G300,$H300='Auto Responses'!$J$7),1,0)))))</f>
        <v>N/A</v>
      </c>
      <c r="M300" s="10" t="str">
        <f>VLOOKUP($A300,'Privacy Analyst Evaluation'!$A$46:$J$120,10,0)&amp;""</f>
        <v>FALSE</v>
      </c>
      <c r="N300" s="10">
        <f t="shared" si="56"/>
        <v>0</v>
      </c>
      <c r="O300" s="126">
        <f t="shared" si="57"/>
        <v>5</v>
      </c>
      <c r="P300" s="126" t="str">
        <f t="shared" si="58"/>
        <v>N/A</v>
      </c>
      <c r="Q300" s="126">
        <f t="shared" si="50"/>
        <v>0</v>
      </c>
      <c r="R300" s="126">
        <f t="shared" si="59"/>
        <v>0</v>
      </c>
      <c r="S300" s="126">
        <f t="shared" si="51"/>
        <v>0</v>
      </c>
      <c r="T300" s="126">
        <f t="shared" si="52"/>
        <v>0</v>
      </c>
      <c r="U300" s="126">
        <f t="shared" si="60"/>
        <v>74</v>
      </c>
      <c r="V300" s="126">
        <f t="shared" si="53"/>
        <v>0</v>
      </c>
    </row>
    <row r="301" spans="1:22" ht="57" x14ac:dyDescent="0.2">
      <c r="A301" s="10" t="str">
        <f>Questions!$A301</f>
        <v>DPAI-07</v>
      </c>
      <c r="B301" s="10" t="str">
        <f t="shared" si="54"/>
        <v>DPAI</v>
      </c>
      <c r="C301" s="10" t="str">
        <f>VLOOKUP($A301,Questions!$A$3:$L$333,2,0)&amp;""</f>
        <v>Do you have safeguards in place to protect institutional data and data privacy from unintended AI queries or processing?</v>
      </c>
      <c r="D301" s="10" t="str">
        <f>VLOOKUP($A301,Questions!$A$3:$L$333,11,0)&amp;""</f>
        <v>Neutral until evaluated</v>
      </c>
      <c r="E301" s="10" t="str">
        <f>VLOOKUP($A301,Questions!$A$3:$L$333,12,0)&amp;""</f>
        <v>Privacy</v>
      </c>
      <c r="F301" s="10" t="str">
        <f>VLOOKUP($A301,'Privacy Analyst Evaluation'!$A$46:$J$120,3,0)&amp;""</f>
        <v/>
      </c>
      <c r="G301" s="10" t="str">
        <f>VLOOKUP($A301,'Privacy Analyst Evaluation'!$A$46:$J$120,6,0)&amp;""</f>
        <v/>
      </c>
      <c r="H301" s="10" t="str">
        <f>VLOOKUP($A301,'Privacy Analyst Evaluation'!$A$46:$J$120,7,0)&amp;""</f>
        <v/>
      </c>
      <c r="I301" s="10" t="str">
        <f>VLOOKUP($A301,'Privacy Analyst Evaluation'!$A$46:$J$120,8,0)&amp;""</f>
        <v>Minor Importance</v>
      </c>
      <c r="J301" s="10" t="str">
        <f>VLOOKUP($A301,'Privacy Analyst Evaluation'!$A$46:$J$120,9,0)&amp;""</f>
        <v/>
      </c>
      <c r="K301" s="10">
        <f t="shared" si="55"/>
        <v>5</v>
      </c>
      <c r="L301" s="126" t="str">
        <f>IF($E301="Not Scored", "N/A",IF(AND($D301='Auto Responses'!$J$27,$H301=""),"N/A",IF(AND($D301='Auto Responses'!$J$27,$H301='Auto Responses'!$J$7),1,IF(AND($D301='Auto Responses'!$J$27,$H301='Auto Responses'!$J$8),0,IF(OR($F301=$G301,$H301='Auto Responses'!$J$7),1,0)))))</f>
        <v>N/A</v>
      </c>
      <c r="M301" s="10" t="str">
        <f>VLOOKUP($A301,'Privacy Analyst Evaluation'!$A$46:$J$120,10,0)&amp;""</f>
        <v>FALSE</v>
      </c>
      <c r="N301" s="10">
        <f t="shared" si="56"/>
        <v>0</v>
      </c>
      <c r="O301" s="126">
        <f t="shared" si="57"/>
        <v>5</v>
      </c>
      <c r="P301" s="126" t="str">
        <f t="shared" si="58"/>
        <v>N/A</v>
      </c>
      <c r="Q301" s="126">
        <f t="shared" si="50"/>
        <v>0</v>
      </c>
      <c r="R301" s="126">
        <f t="shared" si="59"/>
        <v>0</v>
      </c>
      <c r="S301" s="126">
        <f t="shared" si="51"/>
        <v>0</v>
      </c>
      <c r="T301" s="126">
        <f t="shared" si="52"/>
        <v>0</v>
      </c>
      <c r="U301" s="126">
        <f t="shared" si="60"/>
        <v>74</v>
      </c>
      <c r="V301" s="126">
        <f t="shared" si="53"/>
        <v>0</v>
      </c>
    </row>
    <row r="302" spans="1:22" ht="57" x14ac:dyDescent="0.2">
      <c r="A302" s="10" t="str">
        <f>Questions!$A302</f>
        <v>DPAI-08</v>
      </c>
      <c r="B302" s="10" t="str">
        <f t="shared" si="54"/>
        <v>DPAI</v>
      </c>
      <c r="C302" s="10" t="str">
        <f>VLOOKUP($A302,Questions!$A$3:$L$333,2,0)&amp;""</f>
        <v>Do you provide choice to the user to opt out of AI use?</v>
      </c>
      <c r="D302" s="10" t="str">
        <f>VLOOKUP($A302,Questions!$A$3:$L$333,11,0)&amp;""</f>
        <v>Neutral until evaluated</v>
      </c>
      <c r="E302" s="10" t="str">
        <f>VLOOKUP($A302,Questions!$A$3:$L$333,12,0)&amp;""</f>
        <v>Privacy</v>
      </c>
      <c r="F302" s="10" t="str">
        <f>VLOOKUP($A302,'Privacy Analyst Evaluation'!$A$46:$J$120,3,0)&amp;""</f>
        <v/>
      </c>
      <c r="G302" s="10" t="str">
        <f>VLOOKUP($A302,'Privacy Analyst Evaluation'!$A$46:$J$120,6,0)&amp;""</f>
        <v/>
      </c>
      <c r="H302" s="10" t="str">
        <f>VLOOKUP($A302,'Privacy Analyst Evaluation'!$A$46:$J$120,7,0)&amp;""</f>
        <v/>
      </c>
      <c r="I302" s="10" t="str">
        <f>VLOOKUP($A302,'Privacy Analyst Evaluation'!$A$46:$J$120,8,0)&amp;""</f>
        <v>Minor Importance</v>
      </c>
      <c r="J302" s="10" t="str">
        <f>VLOOKUP($A302,'Privacy Analyst Evaluation'!$A$46:$J$120,9,0)&amp;""</f>
        <v/>
      </c>
      <c r="K302" s="10">
        <f t="shared" si="55"/>
        <v>5</v>
      </c>
      <c r="L302" s="126" t="str">
        <f>IF($E302="Not Scored", "N/A",IF(AND($D302='Auto Responses'!$J$27,$H302=""),"N/A",IF(AND($D302='Auto Responses'!$J$27,$H302='Auto Responses'!$J$7),1,IF(AND($D302='Auto Responses'!$J$27,$H302='Auto Responses'!$J$8),0,IF(OR($F302=$G302,$H302='Auto Responses'!$J$7),1,0)))))</f>
        <v>N/A</v>
      </c>
      <c r="M302" s="10" t="str">
        <f>VLOOKUP($A302,'Privacy Analyst Evaluation'!$A$46:$J$120,10,0)&amp;""</f>
        <v>FALSE</v>
      </c>
      <c r="N302" s="10">
        <f t="shared" si="56"/>
        <v>0</v>
      </c>
      <c r="O302" s="126">
        <f t="shared" si="57"/>
        <v>5</v>
      </c>
      <c r="P302" s="126" t="str">
        <f t="shared" si="58"/>
        <v>N/A</v>
      </c>
      <c r="Q302" s="126">
        <f t="shared" si="50"/>
        <v>0</v>
      </c>
      <c r="R302" s="126">
        <f t="shared" si="59"/>
        <v>0</v>
      </c>
      <c r="S302" s="126">
        <f t="shared" si="51"/>
        <v>0</v>
      </c>
      <c r="T302" s="126">
        <f t="shared" si="52"/>
        <v>0</v>
      </c>
      <c r="U302" s="126">
        <f t="shared" si="60"/>
        <v>74</v>
      </c>
      <c r="V302" s="126">
        <f t="shared" si="53"/>
        <v>0</v>
      </c>
    </row>
    <row r="303" spans="1:22" ht="57" x14ac:dyDescent="0.2">
      <c r="A303" s="10" t="str">
        <f>Questions!$A303</f>
        <v>AIQU-01</v>
      </c>
      <c r="B303" s="10" t="str">
        <f t="shared" si="54"/>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Evaluation'!$A$56:$J$346,3,0)&amp;""</f>
        <v/>
      </c>
      <c r="G303" s="10" t="str">
        <f>VLOOKUP($A303,'Institution Evaluation'!$A$56:$J$346,6,0)&amp;""</f>
        <v/>
      </c>
      <c r="H303" s="10" t="str">
        <f>VLOOKUP($A303,'Institution Evaluation'!$A$56:$J$346,7,0)&amp;""</f>
        <v/>
      </c>
      <c r="I303" s="10" t="str">
        <f>VLOOKUP($A303,'Institution Evaluation'!$A$56:$J$346,8,0)&amp;""</f>
        <v/>
      </c>
      <c r="J303" s="10" t="str">
        <f>VLOOKUP($A303,'Institution Evaluation'!$A$56:$J$346,9,0)&amp;""</f>
        <v/>
      </c>
      <c r="K303" s="10">
        <f t="shared" si="55"/>
        <v>10</v>
      </c>
      <c r="L303" s="126" t="str">
        <f>IF($E303="Not Scored", "N/A",IF(AND($D303='Auto Responses'!$J$27,$H303=""),"N/A",IF(AND($D303='Auto Responses'!$J$27,$H303='Auto Responses'!$J$7),1,IF(AND($D303='Auto Responses'!$J$27,$H303='Auto Responses'!$J$8),0,IF(OR($F303=$G303,$H303='Auto Responses'!$J$7),1,0)))))</f>
        <v>N/A</v>
      </c>
      <c r="M303" s="10" t="str">
        <f>VLOOKUP($A303,'Institution Evaluation'!$A$56:$J$346,10,0)&amp;""</f>
        <v>FALSE</v>
      </c>
      <c r="N303" s="10">
        <f t="shared" si="56"/>
        <v>0</v>
      </c>
      <c r="O303" s="126" t="str">
        <f t="shared" si="57"/>
        <v>N/A</v>
      </c>
      <c r="P303" s="126" t="str">
        <f t="shared" si="58"/>
        <v>N/A</v>
      </c>
      <c r="Q303" s="126">
        <f t="shared" si="50"/>
        <v>0</v>
      </c>
      <c r="R303" s="126">
        <f t="shared" si="59"/>
        <v>0</v>
      </c>
      <c r="S303" s="126">
        <f t="shared" si="51"/>
        <v>0</v>
      </c>
      <c r="T303" s="126">
        <f t="shared" si="52"/>
        <v>0</v>
      </c>
      <c r="U303" s="126">
        <f t="shared" si="60"/>
        <v>74</v>
      </c>
      <c r="V303" s="126">
        <f t="shared" si="53"/>
        <v>0</v>
      </c>
    </row>
    <row r="304" spans="1:22" ht="57" x14ac:dyDescent="0.2">
      <c r="A304" s="10" t="str">
        <f>Questions!$A304</f>
        <v>AIQU-02</v>
      </c>
      <c r="B304" s="10" t="str">
        <f t="shared" si="54"/>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Evaluation'!$A$56:$J$346,3,0)&amp;""</f>
        <v/>
      </c>
      <c r="G304" s="10" t="str">
        <f>VLOOKUP($A304,'Institution Evaluation'!$A$56:$J$346,6,0)&amp;""</f>
        <v/>
      </c>
      <c r="H304" s="10" t="str">
        <f>VLOOKUP($A304,'Institution Evaluation'!$A$56:$J$346,7,0)&amp;""</f>
        <v/>
      </c>
      <c r="I304" s="10" t="str">
        <f>VLOOKUP($A304,'Institution Evaluation'!$A$56:$J$346,8,0)&amp;""</f>
        <v/>
      </c>
      <c r="J304" s="10" t="str">
        <f>VLOOKUP($A304,'Institution Evaluation'!$A$56:$J$346,9,0)&amp;""</f>
        <v/>
      </c>
      <c r="K304" s="10">
        <f t="shared" si="55"/>
        <v>10</v>
      </c>
      <c r="L304" s="126" t="str">
        <f>IF($E304="Not Scored", "N/A",IF(AND($D304='Auto Responses'!$J$27,$H304=""),"N/A",IF(AND($D304='Auto Responses'!$J$27,$H304='Auto Responses'!$J$7),1,IF(AND($D304='Auto Responses'!$J$27,$H304='Auto Responses'!$J$8),0,IF(OR($F304=$G304,$H304='Auto Responses'!$J$7),1,0)))))</f>
        <v>N/A</v>
      </c>
      <c r="M304" s="10" t="str">
        <f>VLOOKUP($A304,'Institution Evaluation'!$A$56:$J$346,10,0)&amp;""</f>
        <v>FALSE</v>
      </c>
      <c r="N304" s="10">
        <f t="shared" si="56"/>
        <v>0</v>
      </c>
      <c r="O304" s="126" t="str">
        <f t="shared" si="57"/>
        <v>N/A</v>
      </c>
      <c r="P304" s="126" t="str">
        <f t="shared" si="58"/>
        <v>N/A</v>
      </c>
      <c r="Q304" s="126">
        <f t="shared" si="50"/>
        <v>0</v>
      </c>
      <c r="R304" s="126">
        <f t="shared" si="59"/>
        <v>0</v>
      </c>
      <c r="S304" s="126">
        <f t="shared" si="51"/>
        <v>0</v>
      </c>
      <c r="T304" s="126">
        <f t="shared" si="52"/>
        <v>0</v>
      </c>
      <c r="U304" s="126">
        <f t="shared" si="60"/>
        <v>74</v>
      </c>
      <c r="V304" s="126">
        <f t="shared" si="53"/>
        <v>0</v>
      </c>
    </row>
    <row r="305" spans="1:22" ht="57" x14ac:dyDescent="0.2">
      <c r="A305" s="10" t="str">
        <f>Questions!$A305</f>
        <v>AIGN-01</v>
      </c>
      <c r="B305" s="10" t="str">
        <f t="shared" si="54"/>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Evaluation'!$A$56:$J$346,3,0)&amp;""</f>
        <v/>
      </c>
      <c r="G305" s="10" t="str">
        <f>VLOOKUP($A305,'Institution Evaluation'!$A$56:$J$346,6,0)&amp;""</f>
        <v>Yes</v>
      </c>
      <c r="H305" s="10" t="str">
        <f>VLOOKUP($A305,'Institution Evaluation'!$A$56:$J$346,7,0)&amp;""</f>
        <v/>
      </c>
      <c r="I305" s="10" t="str">
        <f>VLOOKUP($A305,'Institution Evaluation'!$A$56:$J$346,8,0)&amp;""</f>
        <v>Critical Importance</v>
      </c>
      <c r="J305" s="10" t="str">
        <f>VLOOKUP($A305,'Institution Evaluation'!$A$56:$J$346,9,0)&amp;""</f>
        <v/>
      </c>
      <c r="K305" s="10">
        <f t="shared" si="55"/>
        <v>20</v>
      </c>
      <c r="L305" s="126">
        <f>IF($E305="Not Scored", "N/A",IF(AND($D305='Auto Responses'!$J$27,$H305=""),"N/A",IF(AND($D305='Auto Responses'!$J$27,$H305='Auto Responses'!$J$7),1,IF(AND($D305='Auto Responses'!$J$27,$H305='Auto Responses'!$J$8),0,IF(OR($F305=$G305,$H305='Auto Responses'!$J$7),1,0)))))</f>
        <v>0</v>
      </c>
      <c r="M305" s="10" t="str">
        <f>VLOOKUP($A305,'Institution Evaluation'!$A$56:$J$346,10,0)&amp;""</f>
        <v>FALSE</v>
      </c>
      <c r="N305" s="10">
        <f t="shared" si="56"/>
        <v>1</v>
      </c>
      <c r="O305" s="126">
        <f t="shared" si="57"/>
        <v>20</v>
      </c>
      <c r="P305" s="126">
        <f t="shared" si="58"/>
        <v>0</v>
      </c>
      <c r="Q305" s="126">
        <f t="shared" si="50"/>
        <v>0</v>
      </c>
      <c r="R305" s="126">
        <f t="shared" si="59"/>
        <v>0</v>
      </c>
      <c r="S305" s="126">
        <f t="shared" si="51"/>
        <v>0</v>
      </c>
      <c r="T305" s="126">
        <f t="shared" si="52"/>
        <v>1</v>
      </c>
      <c r="U305" s="126">
        <f t="shared" si="60"/>
        <v>75</v>
      </c>
      <c r="V305" s="126">
        <f t="shared" si="53"/>
        <v>75</v>
      </c>
    </row>
    <row r="306" spans="1:22" ht="57" x14ac:dyDescent="0.2">
      <c r="A306" s="10" t="str">
        <f>Questions!$A306</f>
        <v>AIGN-02</v>
      </c>
      <c r="B306" s="10" t="str">
        <f t="shared" si="54"/>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Evaluation'!$A$56:$J$346,3,0)&amp;""</f>
        <v/>
      </c>
      <c r="G306" s="10" t="str">
        <f>VLOOKUP($A306,'Institution Evaluation'!$A$56:$J$346,6,0)&amp;""</f>
        <v>Yes</v>
      </c>
      <c r="H306" s="10" t="str">
        <f>VLOOKUP($A306,'Institution Evaluation'!$A$56:$J$346,7,0)&amp;""</f>
        <v/>
      </c>
      <c r="I306" s="10" t="str">
        <f>VLOOKUP($A306,'Institution Evaluation'!$A$56:$J$346,8,0)&amp;""</f>
        <v>Critical Importance</v>
      </c>
      <c r="J306" s="10" t="str">
        <f>VLOOKUP($A306,'Institution Evaluation'!$A$56:$J$346,9,0)&amp;""</f>
        <v/>
      </c>
      <c r="K306" s="10">
        <f t="shared" si="55"/>
        <v>20</v>
      </c>
      <c r="L306" s="126">
        <f>IF($E306="Not Scored", "N/A",IF(AND($D306='Auto Responses'!$J$27,$H306=""),"N/A",IF(AND($D306='Auto Responses'!$J$27,$H306='Auto Responses'!$J$7),1,IF(AND($D306='Auto Responses'!$J$27,$H306='Auto Responses'!$J$8),0,IF(OR($F306=$G306,$H306='Auto Responses'!$J$7),1,0)))))</f>
        <v>0</v>
      </c>
      <c r="M306" s="10" t="str">
        <f>VLOOKUP($A306,'Institution Evaluation'!$A$56:$J$346,10,0)&amp;""</f>
        <v>FALSE</v>
      </c>
      <c r="N306" s="10">
        <f t="shared" si="56"/>
        <v>1</v>
      </c>
      <c r="O306" s="126">
        <f t="shared" si="57"/>
        <v>20</v>
      </c>
      <c r="P306" s="126">
        <f t="shared" si="58"/>
        <v>0</v>
      </c>
      <c r="Q306" s="126">
        <f t="shared" si="50"/>
        <v>0</v>
      </c>
      <c r="R306" s="126">
        <f t="shared" si="59"/>
        <v>0</v>
      </c>
      <c r="S306" s="126">
        <f t="shared" si="51"/>
        <v>0</v>
      </c>
      <c r="T306" s="126">
        <f t="shared" si="52"/>
        <v>1</v>
      </c>
      <c r="U306" s="126">
        <f t="shared" si="60"/>
        <v>76</v>
      </c>
      <c r="V306" s="126">
        <f t="shared" si="53"/>
        <v>76</v>
      </c>
    </row>
    <row r="307" spans="1:22" ht="57" x14ac:dyDescent="0.2">
      <c r="A307" s="10" t="str">
        <f>Questions!$A307</f>
        <v>AIGN-03</v>
      </c>
      <c r="B307" s="10" t="str">
        <f t="shared" si="54"/>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Evaluation'!$A$56:$J$346,3,0)&amp;""</f>
        <v/>
      </c>
      <c r="G307" s="10" t="str">
        <f>VLOOKUP($A307,'Institution Evaluation'!$A$56:$J$346,6,0)&amp;""</f>
        <v>Yes</v>
      </c>
      <c r="H307" s="10" t="str">
        <f>VLOOKUP($A307,'Institution Evaluation'!$A$56:$J$346,7,0)&amp;""</f>
        <v/>
      </c>
      <c r="I307" s="10" t="str">
        <f>VLOOKUP($A307,'Institution Evaluation'!$A$56:$J$346,8,0)&amp;""</f>
        <v>Critical Importance</v>
      </c>
      <c r="J307" s="10" t="str">
        <f>VLOOKUP($A307,'Institution Evaluation'!$A$56:$J$346,9,0)&amp;""</f>
        <v/>
      </c>
      <c r="K307" s="10">
        <f t="shared" si="55"/>
        <v>20</v>
      </c>
      <c r="L307" s="126">
        <f>IF($E307="Not Scored", "N/A",IF(AND($D307='Auto Responses'!$J$27,$H307=""),"N/A",IF(AND($D307='Auto Responses'!$J$27,$H307='Auto Responses'!$J$7),1,IF(AND($D307='Auto Responses'!$J$27,$H307='Auto Responses'!$J$8),0,IF(OR($F307=$G307,$H307='Auto Responses'!$J$7),1,0)))))</f>
        <v>0</v>
      </c>
      <c r="M307" s="10" t="str">
        <f>VLOOKUP($A307,'Institution Evaluation'!$A$56:$J$346,10,0)&amp;""</f>
        <v>FALSE</v>
      </c>
      <c r="N307" s="10">
        <f t="shared" si="56"/>
        <v>1</v>
      </c>
      <c r="O307" s="126">
        <f t="shared" si="57"/>
        <v>20</v>
      </c>
      <c r="P307" s="126">
        <f t="shared" si="58"/>
        <v>0</v>
      </c>
      <c r="Q307" s="126">
        <f t="shared" si="50"/>
        <v>0</v>
      </c>
      <c r="R307" s="126">
        <f t="shared" si="59"/>
        <v>0</v>
      </c>
      <c r="S307" s="126">
        <f t="shared" si="51"/>
        <v>0</v>
      </c>
      <c r="T307" s="126">
        <f t="shared" si="52"/>
        <v>1</v>
      </c>
      <c r="U307" s="126">
        <f t="shared" si="60"/>
        <v>77</v>
      </c>
      <c r="V307" s="126">
        <f t="shared" si="53"/>
        <v>77</v>
      </c>
    </row>
    <row r="308" spans="1:22" ht="57" x14ac:dyDescent="0.2">
      <c r="A308" s="10" t="str">
        <f>Questions!$A308</f>
        <v>AIGN-04</v>
      </c>
      <c r="B308" s="10" t="str">
        <f t="shared" si="54"/>
        <v>AIGN</v>
      </c>
      <c r="C308" s="10" t="str">
        <f>VLOOKUP($A308,Questions!$A$3:$L$333,2,0)&amp;""</f>
        <v>Please describe the capabilities of your solution's AI features.</v>
      </c>
      <c r="D308" s="10" t="str">
        <f>VLOOKUP($A308,Questions!$A$3:$L$333,11,0)&amp;""</f>
        <v>Neutral until evaluated</v>
      </c>
      <c r="E308" s="10" t="str">
        <f>VLOOKUP($A308,Questions!$A$3:$L$333,12,0)&amp;""</f>
        <v>AI</v>
      </c>
      <c r="F308" s="10" t="str">
        <f>VLOOKUP($A308,'Institution Evaluation'!$A$56:$J$346,3,0)&amp;""</f>
        <v/>
      </c>
      <c r="G308" s="10" t="str">
        <f>VLOOKUP($A308,'Institution Evaluation'!$A$56:$J$346,6,0)&amp;""</f>
        <v/>
      </c>
      <c r="H308" s="10" t="str">
        <f>VLOOKUP($A308,'Institution Evaluation'!$A$56:$J$346,7,0)&amp;""</f>
        <v/>
      </c>
      <c r="I308" s="10" t="str">
        <f>VLOOKUP($A308,'Institution Evaluation'!$A$56:$J$346,8,0)&amp;""</f>
        <v>Standard Importance</v>
      </c>
      <c r="J308" s="10" t="str">
        <f>VLOOKUP($A308,'Institution Evaluation'!$A$56:$J$346,9,0)&amp;""</f>
        <v/>
      </c>
      <c r="K308" s="10">
        <f t="shared" si="55"/>
        <v>10</v>
      </c>
      <c r="L308" s="126" t="str">
        <f>IF($E308="Not Scored", "N/A",IF(AND($D308='Auto Responses'!$J$27,$H308=""),"N/A",IF(AND($D308='Auto Responses'!$J$27,$H308='Auto Responses'!$J$7),1,IF(AND($D308='Auto Responses'!$J$27,$H308='Auto Responses'!$J$8),0,IF(OR($F308=$G308,$H308='Auto Responses'!$J$7),1,0)))))</f>
        <v>N/A</v>
      </c>
      <c r="M308" s="10" t="str">
        <f>VLOOKUP($A308,'Institution Evaluation'!$A$56:$J$346,10,0)&amp;""</f>
        <v>FALSE</v>
      </c>
      <c r="N308" s="10">
        <f t="shared" si="56"/>
        <v>0</v>
      </c>
      <c r="O308" s="126">
        <f t="shared" si="57"/>
        <v>10</v>
      </c>
      <c r="P308" s="126" t="str">
        <f t="shared" si="58"/>
        <v>N/A</v>
      </c>
      <c r="Q308" s="126">
        <f t="shared" si="50"/>
        <v>0</v>
      </c>
      <c r="R308" s="126">
        <f t="shared" si="59"/>
        <v>0</v>
      </c>
      <c r="S308" s="126">
        <f t="shared" si="51"/>
        <v>0</v>
      </c>
      <c r="T308" s="126">
        <f t="shared" si="52"/>
        <v>0</v>
      </c>
      <c r="U308" s="126">
        <f t="shared" si="60"/>
        <v>77</v>
      </c>
      <c r="V308" s="126">
        <f t="shared" si="53"/>
        <v>0</v>
      </c>
    </row>
    <row r="309" spans="1:22" ht="57" x14ac:dyDescent="0.2">
      <c r="A309" s="10" t="str">
        <f>Questions!$A309</f>
        <v>AIGN-05</v>
      </c>
      <c r="B309" s="10" t="str">
        <f t="shared" si="54"/>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Evaluation'!$A$56:$J$346,3,0)&amp;""</f>
        <v/>
      </c>
      <c r="G309" s="10" t="str">
        <f>VLOOKUP($A309,'Institution Evaluation'!$A$56:$J$346,6,0)&amp;""</f>
        <v>Yes</v>
      </c>
      <c r="H309" s="10" t="str">
        <f>VLOOKUP($A309,'Institution Evaluation'!$A$56:$J$346,7,0)&amp;""</f>
        <v/>
      </c>
      <c r="I309" s="10" t="str">
        <f>VLOOKUP($A309,'Institution Evaluation'!$A$56:$J$346,8,0)&amp;""</f>
        <v>Standard Importance</v>
      </c>
      <c r="J309" s="10" t="str">
        <f>VLOOKUP($A309,'Institution Evaluation'!$A$56:$J$346,9,0)&amp;""</f>
        <v/>
      </c>
      <c r="K309" s="10">
        <f t="shared" si="55"/>
        <v>10</v>
      </c>
      <c r="L309" s="126">
        <f>IF($E309="Not Scored", "N/A",IF(AND($D309='Auto Responses'!$J$27,$H309=""),"N/A",IF(AND($D309='Auto Responses'!$J$27,$H309='Auto Responses'!$J$7),1,IF(AND($D309='Auto Responses'!$J$27,$H309='Auto Responses'!$J$8),0,IF(OR($F309=$G309,$H309='Auto Responses'!$J$7),1,0)))))</f>
        <v>0</v>
      </c>
      <c r="M309" s="10" t="str">
        <f>VLOOKUP($A309,'Institution Evaluation'!$A$56:$J$346,10,0)&amp;""</f>
        <v>FALSE</v>
      </c>
      <c r="N309" s="10">
        <f t="shared" si="56"/>
        <v>0</v>
      </c>
      <c r="O309" s="126">
        <f t="shared" si="57"/>
        <v>10</v>
      </c>
      <c r="P309" s="126">
        <f t="shared" si="58"/>
        <v>0</v>
      </c>
      <c r="Q309" s="126">
        <f t="shared" si="50"/>
        <v>0</v>
      </c>
      <c r="R309" s="126">
        <f t="shared" si="59"/>
        <v>0</v>
      </c>
      <c r="S309" s="126">
        <f t="shared" si="51"/>
        <v>0</v>
      </c>
      <c r="T309" s="126">
        <f t="shared" si="52"/>
        <v>0</v>
      </c>
      <c r="U309" s="126">
        <f t="shared" si="60"/>
        <v>77</v>
      </c>
      <c r="V309" s="126">
        <f t="shared" si="53"/>
        <v>0</v>
      </c>
    </row>
    <row r="310" spans="1:22" ht="71.25" x14ac:dyDescent="0.2">
      <c r="A310" s="10" t="str">
        <f>Questions!$A310</f>
        <v>AIPL-01</v>
      </c>
      <c r="B310" s="10" t="str">
        <f t="shared" si="54"/>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Evaluation'!$A$56:$J$346,3,0)&amp;""</f>
        <v/>
      </c>
      <c r="G310" s="10" t="str">
        <f>VLOOKUP($A310,'Institution Evaluation'!$A$56:$J$346,6,0)&amp;""</f>
        <v>Yes</v>
      </c>
      <c r="H310" s="10" t="str">
        <f>VLOOKUP($A310,'Institution Evaluation'!$A$56:$J$346,7,0)&amp;""</f>
        <v/>
      </c>
      <c r="I310" s="10" t="str">
        <f>VLOOKUP($A310,'Institution Evaluation'!$A$56:$J$346,8,0)&amp;""</f>
        <v>Critical Importance</v>
      </c>
      <c r="J310" s="10" t="str">
        <f>VLOOKUP($A310,'Institution Evaluation'!$A$56:$J$346,9,0)&amp;""</f>
        <v/>
      </c>
      <c r="K310" s="10">
        <f t="shared" si="55"/>
        <v>20</v>
      </c>
      <c r="L310" s="126">
        <f>IF($E310="Not Scored", "N/A",IF(AND($D310='Auto Responses'!$J$27,$H310=""),"N/A",IF(AND($D310='Auto Responses'!$J$27,$H310='Auto Responses'!$J$7),1,IF(AND($D310='Auto Responses'!$J$27,$H310='Auto Responses'!$J$8),0,IF(OR($F310=$G310,$H310='Auto Responses'!$J$7),1,0)))))</f>
        <v>0</v>
      </c>
      <c r="M310" s="10" t="str">
        <f>VLOOKUP($A310,'Institution Evaluation'!$A$56:$J$346,10,0)&amp;""</f>
        <v>FALSE</v>
      </c>
      <c r="N310" s="10">
        <f t="shared" si="56"/>
        <v>1</v>
      </c>
      <c r="O310" s="126">
        <f t="shared" si="57"/>
        <v>20</v>
      </c>
      <c r="P310" s="126">
        <f t="shared" si="58"/>
        <v>0</v>
      </c>
      <c r="Q310" s="126">
        <f t="shared" si="50"/>
        <v>0</v>
      </c>
      <c r="R310" s="126">
        <f t="shared" si="59"/>
        <v>0</v>
      </c>
      <c r="S310" s="126">
        <f t="shared" si="51"/>
        <v>0</v>
      </c>
      <c r="T310" s="126">
        <f t="shared" si="52"/>
        <v>1</v>
      </c>
      <c r="U310" s="126">
        <f t="shared" si="60"/>
        <v>78</v>
      </c>
      <c r="V310" s="126">
        <f t="shared" si="53"/>
        <v>78</v>
      </c>
    </row>
    <row r="311" spans="1:22" ht="57" x14ac:dyDescent="0.2">
      <c r="A311" s="10" t="str">
        <f>Questions!$A311</f>
        <v>AIPL-02</v>
      </c>
      <c r="B311" s="10" t="str">
        <f t="shared" si="54"/>
        <v>AIPL</v>
      </c>
      <c r="C311" s="10" t="str">
        <f>VLOOKUP($A311,Questions!$A$3:$L$333,2,0)&amp;""</f>
        <v>Have you identified and measured AI risks?*</v>
      </c>
      <c r="D311" s="10" t="str">
        <f>VLOOKUP($A311,Questions!$A$3:$L$333,11,0)&amp;""</f>
        <v/>
      </c>
      <c r="E311" s="10" t="str">
        <f>VLOOKUP($A311,Questions!$A$3:$L$333,12,0)&amp;""</f>
        <v>AI</v>
      </c>
      <c r="F311" s="10" t="str">
        <f>VLOOKUP($A311,'Institution Evaluation'!$A$56:$J$346,3,0)&amp;""</f>
        <v/>
      </c>
      <c r="G311" s="10" t="str">
        <f>VLOOKUP($A311,'Institution Evaluation'!$A$56:$J$346,6,0)&amp;""</f>
        <v>Yes</v>
      </c>
      <c r="H311" s="10" t="str">
        <f>VLOOKUP($A311,'Institution Evaluation'!$A$56:$J$346,7,0)&amp;""</f>
        <v/>
      </c>
      <c r="I311" s="10" t="str">
        <f>VLOOKUP($A311,'Institution Evaluation'!$A$56:$J$346,8,0)&amp;""</f>
        <v>Critical Importance</v>
      </c>
      <c r="J311" s="10" t="str">
        <f>VLOOKUP($A311,'Institution Evaluation'!$A$56:$J$346,9,0)&amp;""</f>
        <v/>
      </c>
      <c r="K311" s="10">
        <f t="shared" si="55"/>
        <v>20</v>
      </c>
      <c r="L311" s="126">
        <f>IF($E311="Not Scored", "N/A",IF(AND($D311='Auto Responses'!$J$27,$H311=""),"N/A",IF(AND($D311='Auto Responses'!$J$27,$H311='Auto Responses'!$J$7),1,IF(AND($D311='Auto Responses'!$J$27,$H311='Auto Responses'!$J$8),0,IF(OR($F311=$G311,$H311='Auto Responses'!$J$7),1,0)))))</f>
        <v>0</v>
      </c>
      <c r="M311" s="10" t="str">
        <f>VLOOKUP($A311,'Institution Evaluation'!$A$56:$J$346,10,0)&amp;""</f>
        <v>FALSE</v>
      </c>
      <c r="N311" s="10">
        <f t="shared" si="56"/>
        <v>1</v>
      </c>
      <c r="O311" s="126">
        <f t="shared" si="57"/>
        <v>20</v>
      </c>
      <c r="P311" s="126">
        <f t="shared" si="58"/>
        <v>0</v>
      </c>
      <c r="Q311" s="126">
        <f t="shared" si="50"/>
        <v>0</v>
      </c>
      <c r="R311" s="126">
        <f t="shared" si="59"/>
        <v>0</v>
      </c>
      <c r="S311" s="126">
        <f t="shared" si="51"/>
        <v>0</v>
      </c>
      <c r="T311" s="126">
        <f t="shared" si="52"/>
        <v>1</v>
      </c>
      <c r="U311" s="126">
        <f t="shared" si="60"/>
        <v>79</v>
      </c>
      <c r="V311" s="126">
        <f t="shared" si="53"/>
        <v>79</v>
      </c>
    </row>
    <row r="312" spans="1:22" ht="57" x14ac:dyDescent="0.2">
      <c r="A312" s="10" t="str">
        <f>Questions!$A312</f>
        <v>AIPL-03</v>
      </c>
      <c r="B312" s="10" t="str">
        <f t="shared" si="54"/>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Evaluation'!$A$56:$J$346,3,0)&amp;""</f>
        <v/>
      </c>
      <c r="G312" s="10" t="str">
        <f>VLOOKUP($A312,'Institution Evaluation'!$A$56:$J$346,6,0)&amp;""</f>
        <v>Yes</v>
      </c>
      <c r="H312" s="10" t="str">
        <f>VLOOKUP($A312,'Institution Evaluation'!$A$56:$J$346,7,0)&amp;""</f>
        <v/>
      </c>
      <c r="I312" s="10" t="str">
        <f>VLOOKUP($A312,'Institution Evaluation'!$A$56:$J$346,8,0)&amp;""</f>
        <v>Critical Importance</v>
      </c>
      <c r="J312" s="10" t="str">
        <f>VLOOKUP($A312,'Institution Evaluation'!$A$56:$J$346,9,0)&amp;""</f>
        <v/>
      </c>
      <c r="K312" s="10">
        <f t="shared" si="55"/>
        <v>20</v>
      </c>
      <c r="L312" s="126">
        <f>IF($E312="Not Scored", "N/A",IF(AND($D312='Auto Responses'!$J$27,$H312=""),"N/A",IF(AND($D312='Auto Responses'!$J$27,$H312='Auto Responses'!$J$7),1,IF(AND($D312='Auto Responses'!$J$27,$H312='Auto Responses'!$J$8),0,IF(OR($F312=$G312,$H312='Auto Responses'!$J$7),1,0)))))</f>
        <v>0</v>
      </c>
      <c r="M312" s="10" t="str">
        <f>VLOOKUP($A312,'Institution Evaluation'!$A$56:$J$346,10,0)&amp;""</f>
        <v>FALSE</v>
      </c>
      <c r="N312" s="10">
        <f t="shared" si="56"/>
        <v>1</v>
      </c>
      <c r="O312" s="126">
        <f t="shared" si="57"/>
        <v>20</v>
      </c>
      <c r="P312" s="126">
        <f t="shared" si="58"/>
        <v>0</v>
      </c>
      <c r="Q312" s="126">
        <f t="shared" si="50"/>
        <v>0</v>
      </c>
      <c r="R312" s="126">
        <f t="shared" si="59"/>
        <v>0</v>
      </c>
      <c r="S312" s="126">
        <f t="shared" si="51"/>
        <v>0</v>
      </c>
      <c r="T312" s="126">
        <f t="shared" si="52"/>
        <v>1</v>
      </c>
      <c r="U312" s="126">
        <f t="shared" si="60"/>
        <v>80</v>
      </c>
      <c r="V312" s="126">
        <f t="shared" si="53"/>
        <v>80</v>
      </c>
    </row>
    <row r="313" spans="1:22" ht="57" x14ac:dyDescent="0.2">
      <c r="A313" s="10" t="str">
        <f>Questions!$A313</f>
        <v>AIPL-04</v>
      </c>
      <c r="B313" s="10" t="str">
        <f t="shared" si="54"/>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Evaluation'!$A$56:$J$346,3,0)&amp;""</f>
        <v/>
      </c>
      <c r="G313" s="10" t="str">
        <f>VLOOKUP($A313,'Institution Evaluation'!$A$56:$J$346,6,0)&amp;""</f>
        <v>Yes</v>
      </c>
      <c r="H313" s="10" t="str">
        <f>VLOOKUP($A313,'Institution Evaluation'!$A$56:$J$346,7,0)&amp;""</f>
        <v/>
      </c>
      <c r="I313" s="10" t="str">
        <f>VLOOKUP($A313,'Institution Evaluation'!$A$56:$J$346,8,0)&amp;""</f>
        <v>Critical Importance</v>
      </c>
      <c r="J313" s="10" t="str">
        <f>VLOOKUP($A313,'Institution Evaluation'!$A$56:$J$346,9,0)&amp;""</f>
        <v/>
      </c>
      <c r="K313" s="10">
        <f t="shared" si="55"/>
        <v>20</v>
      </c>
      <c r="L313" s="126">
        <f>IF($E313="Not Scored", "N/A",IF(AND($D313='Auto Responses'!$J$27,$H313=""),"N/A",IF(AND($D313='Auto Responses'!$J$27,$H313='Auto Responses'!$J$7),1,IF(AND($D313='Auto Responses'!$J$27,$H313='Auto Responses'!$J$8),0,IF(OR($F313=$G313,$H313='Auto Responses'!$J$7),1,0)))))</f>
        <v>0</v>
      </c>
      <c r="M313" s="10" t="str">
        <f>VLOOKUP($A313,'Institution Evaluation'!$A$56:$J$346,10,0)&amp;""</f>
        <v>FALSE</v>
      </c>
      <c r="N313" s="10">
        <f t="shared" si="56"/>
        <v>1</v>
      </c>
      <c r="O313" s="126">
        <f t="shared" si="57"/>
        <v>20</v>
      </c>
      <c r="P313" s="126">
        <f t="shared" si="58"/>
        <v>0</v>
      </c>
      <c r="Q313" s="126">
        <f t="shared" si="50"/>
        <v>0</v>
      </c>
      <c r="R313" s="126">
        <f t="shared" si="59"/>
        <v>0</v>
      </c>
      <c r="S313" s="126">
        <f t="shared" si="51"/>
        <v>0</v>
      </c>
      <c r="T313" s="126">
        <f t="shared" si="52"/>
        <v>1</v>
      </c>
      <c r="U313" s="126">
        <f t="shared" si="60"/>
        <v>81</v>
      </c>
      <c r="V313" s="126">
        <f t="shared" si="53"/>
        <v>81</v>
      </c>
    </row>
    <row r="314" spans="1:22" ht="57" x14ac:dyDescent="0.2">
      <c r="A314" s="10" t="str">
        <f>Questions!$A314</f>
        <v>AIPL-05</v>
      </c>
      <c r="B314" s="10" t="str">
        <f t="shared" si="54"/>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Evaluation'!$A$56:$J$346,3,0)&amp;""</f>
        <v/>
      </c>
      <c r="G314" s="10" t="str">
        <f>VLOOKUP($A314,'Institution Evaluation'!$A$56:$J$346,6,0)&amp;""</f>
        <v>Yes</v>
      </c>
      <c r="H314" s="10" t="str">
        <f>VLOOKUP($A314,'Institution Evaluation'!$A$56:$J$346,7,0)&amp;""</f>
        <v/>
      </c>
      <c r="I314" s="10" t="str">
        <f>VLOOKUP($A314,'Institution Evaluation'!$A$56:$J$346,8,0)&amp;""</f>
        <v>Minor Importance</v>
      </c>
      <c r="J314" s="10" t="str">
        <f>VLOOKUP($A314,'Institution Evaluation'!$A$56:$J$346,9,0)&amp;""</f>
        <v/>
      </c>
      <c r="K314" s="10">
        <f t="shared" si="55"/>
        <v>5</v>
      </c>
      <c r="L314" s="126">
        <f>IF($E314="Not Scored", "N/A",IF(AND($D314='Auto Responses'!$J$27,$H314=""),"N/A",IF(AND($D314='Auto Responses'!$J$27,$H314='Auto Responses'!$J$7),1,IF(AND($D314='Auto Responses'!$J$27,$H314='Auto Responses'!$J$8),0,IF(OR($F314=$G314,$H314='Auto Responses'!$J$7),1,0)))))</f>
        <v>0</v>
      </c>
      <c r="M314" s="10" t="str">
        <f>VLOOKUP($A314,'Institution Evaluation'!$A$56:$J$346,10,0)&amp;""</f>
        <v>FALSE</v>
      </c>
      <c r="N314" s="10">
        <f t="shared" si="56"/>
        <v>0</v>
      </c>
      <c r="O314" s="126">
        <f t="shared" si="57"/>
        <v>5</v>
      </c>
      <c r="P314" s="126">
        <f t="shared" si="58"/>
        <v>0</v>
      </c>
      <c r="Q314" s="126">
        <f t="shared" si="50"/>
        <v>0</v>
      </c>
      <c r="R314" s="126">
        <f t="shared" si="59"/>
        <v>0</v>
      </c>
      <c r="S314" s="126">
        <f t="shared" si="51"/>
        <v>0</v>
      </c>
      <c r="T314" s="126">
        <f t="shared" si="52"/>
        <v>0</v>
      </c>
      <c r="U314" s="126">
        <f t="shared" si="60"/>
        <v>81</v>
      </c>
      <c r="V314" s="126">
        <f t="shared" si="53"/>
        <v>0</v>
      </c>
    </row>
    <row r="315" spans="1:22" ht="57" x14ac:dyDescent="0.2">
      <c r="A315" s="10" t="str">
        <f>Questions!$A315</f>
        <v>AISC-01</v>
      </c>
      <c r="B315" s="10" t="str">
        <f t="shared" si="54"/>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Evaluation'!$A$56:$J$346,3,0)&amp;""</f>
        <v/>
      </c>
      <c r="G315" s="10" t="str">
        <f>VLOOKUP($A315,'Institution Evaluation'!$A$56:$J$346,6,0)&amp;""</f>
        <v>Yes</v>
      </c>
      <c r="H315" s="10" t="str">
        <f>VLOOKUP($A315,'Institution Evaluation'!$A$56:$J$346,7,0)&amp;""</f>
        <v/>
      </c>
      <c r="I315" s="10" t="str">
        <f>VLOOKUP($A315,'Institution Evaluation'!$A$56:$J$346,8,0)&amp;""</f>
        <v>Critical Importance</v>
      </c>
      <c r="J315" s="10" t="str">
        <f>VLOOKUP($A315,'Institution Evaluation'!$A$56:$J$346,9,0)&amp;""</f>
        <v/>
      </c>
      <c r="K315" s="10">
        <f t="shared" si="55"/>
        <v>20</v>
      </c>
      <c r="L315" s="126">
        <f>IF($E315="Not Scored", "N/A",IF(AND($D315='Auto Responses'!$J$27,$H315=""),"N/A",IF(AND($D315='Auto Responses'!$J$27,$H315='Auto Responses'!$J$7),1,IF(AND($D315='Auto Responses'!$J$27,$H315='Auto Responses'!$J$8),0,IF(OR($F315=$G315,$H315='Auto Responses'!$J$7),1,0)))))</f>
        <v>0</v>
      </c>
      <c r="M315" s="10" t="str">
        <f>VLOOKUP($A315,'Institution Evaluation'!$A$56:$J$346,10,0)&amp;""</f>
        <v>FALSE</v>
      </c>
      <c r="N315" s="10">
        <f t="shared" si="56"/>
        <v>1</v>
      </c>
      <c r="O315" s="126">
        <f t="shared" si="57"/>
        <v>20</v>
      </c>
      <c r="P315" s="126">
        <f t="shared" si="58"/>
        <v>0</v>
      </c>
      <c r="Q315" s="126">
        <f t="shared" si="50"/>
        <v>0</v>
      </c>
      <c r="R315" s="126">
        <f t="shared" si="59"/>
        <v>0</v>
      </c>
      <c r="S315" s="126">
        <f t="shared" si="51"/>
        <v>0</v>
      </c>
      <c r="T315" s="126">
        <f t="shared" si="52"/>
        <v>1</v>
      </c>
      <c r="U315" s="126">
        <f t="shared" si="60"/>
        <v>82</v>
      </c>
      <c r="V315" s="126">
        <f t="shared" si="53"/>
        <v>82</v>
      </c>
    </row>
    <row r="316" spans="1:22" ht="57" x14ac:dyDescent="0.2">
      <c r="A316" s="10" t="str">
        <f>Questions!$A316</f>
        <v>AISC-02</v>
      </c>
      <c r="B316" s="10" t="str">
        <f t="shared" si="54"/>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Evaluation'!$A$56:$J$346,3,0)&amp;""</f>
        <v/>
      </c>
      <c r="G316" s="10" t="str">
        <f>VLOOKUP($A316,'Institution Evaluation'!$A$56:$J$346,6,0)&amp;""</f>
        <v>No</v>
      </c>
      <c r="H316" s="10" t="str">
        <f>VLOOKUP($A316,'Institution Evaluation'!$A$56:$J$346,7,0)&amp;""</f>
        <v/>
      </c>
      <c r="I316" s="10" t="str">
        <f>VLOOKUP($A316,'Institution Evaluation'!$A$56:$J$346,8,0)&amp;""</f>
        <v>Critical Importance</v>
      </c>
      <c r="J316" s="10" t="str">
        <f>VLOOKUP($A316,'Institution Evaluation'!$A$56:$J$346,9,0)&amp;""</f>
        <v/>
      </c>
      <c r="K316" s="10">
        <f t="shared" si="55"/>
        <v>20</v>
      </c>
      <c r="L316" s="126">
        <f>IF($E316="Not Scored", "N/A",IF(AND($D316='Auto Responses'!$J$27,$H316=""),"N/A",IF(AND($D316='Auto Responses'!$J$27,$H316='Auto Responses'!$J$7),1,IF(AND($D316='Auto Responses'!$J$27,$H316='Auto Responses'!$J$8),0,IF(OR($F316=$G316,$H316='Auto Responses'!$J$7),1,0)))))</f>
        <v>0</v>
      </c>
      <c r="M316" s="10" t="str">
        <f>VLOOKUP($A316,'Institution Evaluation'!$A$56:$J$346,10,0)&amp;""</f>
        <v>FALSE</v>
      </c>
      <c r="N316" s="10">
        <f t="shared" si="56"/>
        <v>1</v>
      </c>
      <c r="O316" s="126">
        <f t="shared" si="57"/>
        <v>20</v>
      </c>
      <c r="P316" s="126">
        <f t="shared" si="58"/>
        <v>0</v>
      </c>
      <c r="Q316" s="126">
        <f t="shared" si="50"/>
        <v>0</v>
      </c>
      <c r="R316" s="126">
        <f t="shared" si="59"/>
        <v>0</v>
      </c>
      <c r="S316" s="126">
        <f t="shared" si="51"/>
        <v>0</v>
      </c>
      <c r="T316" s="126">
        <f t="shared" si="52"/>
        <v>1</v>
      </c>
      <c r="U316" s="126">
        <f t="shared" si="60"/>
        <v>83</v>
      </c>
      <c r="V316" s="126">
        <f t="shared" si="53"/>
        <v>83</v>
      </c>
    </row>
    <row r="317" spans="1:22" ht="57" x14ac:dyDescent="0.2">
      <c r="A317" s="10" t="str">
        <f>Questions!$A317</f>
        <v>AISC-03</v>
      </c>
      <c r="B317" s="10" t="str">
        <f t="shared" si="54"/>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Evaluation'!$A$56:$J$346,3,0)&amp;""</f>
        <v/>
      </c>
      <c r="G317" s="10" t="str">
        <f>VLOOKUP($A317,'Institution Evaluation'!$A$56:$J$346,6,0)&amp;""</f>
        <v>Yes</v>
      </c>
      <c r="H317" s="10" t="str">
        <f>VLOOKUP($A317,'Institution Evaluation'!$A$56:$J$346,7,0)&amp;""</f>
        <v/>
      </c>
      <c r="I317" s="10" t="str">
        <f>VLOOKUP($A317,'Institution Evaluation'!$A$56:$J$346,8,0)&amp;""</f>
        <v>Critical Importance</v>
      </c>
      <c r="J317" s="10" t="str">
        <f>VLOOKUP($A317,'Institution Evaluation'!$A$56:$J$346,9,0)&amp;""</f>
        <v/>
      </c>
      <c r="K317" s="10">
        <f t="shared" si="55"/>
        <v>20</v>
      </c>
      <c r="L317" s="126">
        <f>IF($E317="Not Scored", "N/A",IF(AND($D317='Auto Responses'!$J$27,$H317=""),"N/A",IF(AND($D317='Auto Responses'!$J$27,$H317='Auto Responses'!$J$7),1,IF(AND($D317='Auto Responses'!$J$27,$H317='Auto Responses'!$J$8),0,IF(OR($F317=$G317,$H317='Auto Responses'!$J$7),1,0)))))</f>
        <v>0</v>
      </c>
      <c r="M317" s="10" t="str">
        <f>VLOOKUP($A317,'Institution Evaluation'!$A$56:$J$346,10,0)&amp;""</f>
        <v>FALSE</v>
      </c>
      <c r="N317" s="10">
        <f t="shared" si="56"/>
        <v>1</v>
      </c>
      <c r="O317" s="126">
        <f t="shared" si="57"/>
        <v>20</v>
      </c>
      <c r="P317" s="126">
        <f t="shared" si="58"/>
        <v>0</v>
      </c>
      <c r="Q317" s="126">
        <f t="shared" ref="Q317:Q333" si="61">IF(M317="TRUE",1,0)</f>
        <v>0</v>
      </c>
      <c r="R317" s="126">
        <f t="shared" si="59"/>
        <v>0</v>
      </c>
      <c r="S317" s="126">
        <f t="shared" ref="S317:S333" si="62">IF(Q317=0,0,R317)</f>
        <v>0</v>
      </c>
      <c r="T317" s="126">
        <f t="shared" ref="T317:T333" si="63">IF(N317=1,1,0)</f>
        <v>1</v>
      </c>
      <c r="U317" s="126">
        <f t="shared" si="60"/>
        <v>84</v>
      </c>
      <c r="V317" s="126">
        <f t="shared" ref="V317:V333" si="64">IF(T317=0,0,U317)</f>
        <v>84</v>
      </c>
    </row>
    <row r="318" spans="1:22" ht="57" x14ac:dyDescent="0.2">
      <c r="A318" s="10" t="str">
        <f>Questions!$A318</f>
        <v>AISC-04</v>
      </c>
      <c r="B318" s="10" t="str">
        <f t="shared" ref="B318:B333" si="65">LEFT(A318,4)</f>
        <v>AISC</v>
      </c>
      <c r="C318" s="10" t="str">
        <f>VLOOKUP($A318,Questions!$A$3:$L$333,2,0)&amp;""</f>
        <v>Please describe how you validate user inputs.</v>
      </c>
      <c r="D318" s="10" t="str">
        <f>VLOOKUP($A318,Questions!$A$3:$L$333,11,0)&amp;""</f>
        <v>Neutral until evaluated</v>
      </c>
      <c r="E318" s="10" t="str">
        <f>VLOOKUP($A318,Questions!$A$3:$L$333,12,0)&amp;""</f>
        <v>AI</v>
      </c>
      <c r="F318" s="10" t="str">
        <f>VLOOKUP($A318,'Institution Evaluation'!$A$56:$J$346,3,0)&amp;""</f>
        <v/>
      </c>
      <c r="G318" s="10" t="str">
        <f>VLOOKUP($A318,'Institution Evaluation'!$A$56:$J$346,6,0)&amp;""</f>
        <v/>
      </c>
      <c r="H318" s="10" t="str">
        <f>VLOOKUP($A318,'Institution Evaluation'!$A$56:$J$346,7,0)&amp;""</f>
        <v/>
      </c>
      <c r="I318" s="10" t="str">
        <f>VLOOKUP($A318,'Institution Evaluation'!$A$56:$J$346,8,0)&amp;""</f>
        <v>Standard Importance</v>
      </c>
      <c r="J318" s="10" t="str">
        <f>VLOOKUP($A318,'Institution Evaluation'!$A$56:$J$346,9,0)&amp;""</f>
        <v/>
      </c>
      <c r="K318" s="10">
        <f t="shared" ref="K318:K333" si="66">IF($I318="Critical Importance",20,IF($I318="Minor Importance",5,10))</f>
        <v>10</v>
      </c>
      <c r="L318" s="126" t="str">
        <f>IF($E318="Not Scored", "N/A",IF(AND($D318='Auto Responses'!$J$27,$H318=""),"N/A",IF(AND($D318='Auto Responses'!$J$27,$H318='Auto Responses'!$J$7),1,IF(AND($D318='Auto Responses'!$J$27,$H318='Auto Responses'!$J$8),0,IF(OR($F318=$G318,$H318='Auto Responses'!$J$7),1,0)))))</f>
        <v>N/A</v>
      </c>
      <c r="M318" s="10" t="str">
        <f>VLOOKUP($A318,'Institution Evaluation'!$A$56:$J$346,10,0)&amp;""</f>
        <v>FALSE</v>
      </c>
      <c r="N318" s="10">
        <f t="shared" ref="N318:N333" si="67">IF($J318="Critical Importance",1,IF(AND($J318="",$I318="Critical Importance"),1,0))</f>
        <v>0</v>
      </c>
      <c r="O318" s="126">
        <f t="shared" ref="O318:O333" si="68">IF($E318="Not Scored","N/A",IF($J318="",$K318,IF($J318="Minor Importance",5,IF($J318="Standard Importance",10,IF($J318="Critical Importance",20,0)))))</f>
        <v>10</v>
      </c>
      <c r="P318" s="126" t="str">
        <f t="shared" ref="P318:P333" si="69">IF(OR($O318="N/A",$L318="N/A"),"N/A",$O318*$L318)</f>
        <v>N/A</v>
      </c>
      <c r="Q318" s="126">
        <f t="shared" si="61"/>
        <v>0</v>
      </c>
      <c r="R318" s="126">
        <f t="shared" si="59"/>
        <v>0</v>
      </c>
      <c r="S318" s="126">
        <f t="shared" si="62"/>
        <v>0</v>
      </c>
      <c r="T318" s="126">
        <f t="shared" si="63"/>
        <v>0</v>
      </c>
      <c r="U318" s="126">
        <f t="shared" si="60"/>
        <v>84</v>
      </c>
      <c r="V318" s="126">
        <f t="shared" si="64"/>
        <v>0</v>
      </c>
    </row>
    <row r="319" spans="1:22" ht="57" x14ac:dyDescent="0.2">
      <c r="A319" s="10" t="str">
        <f>Questions!$A319</f>
        <v>AISC-05</v>
      </c>
      <c r="B319" s="10" t="str">
        <f t="shared" si="65"/>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Evaluation'!$A$56:$J$346,3,0)&amp;""</f>
        <v/>
      </c>
      <c r="G319" s="10" t="str">
        <f>VLOOKUP($A319,'Institution Evaluation'!$A$56:$J$346,6,0)&amp;""</f>
        <v>Yes</v>
      </c>
      <c r="H319" s="10" t="str">
        <f>VLOOKUP($A319,'Institution Evaluation'!$A$56:$J$346,7,0)&amp;""</f>
        <v/>
      </c>
      <c r="I319" s="10" t="str">
        <f>VLOOKUP($A319,'Institution Evaluation'!$A$56:$J$346,8,0)&amp;""</f>
        <v>Standard Importance</v>
      </c>
      <c r="J319" s="10" t="str">
        <f>VLOOKUP($A319,'Institution Evaluation'!$A$56:$J$346,9,0)&amp;""</f>
        <v/>
      </c>
      <c r="K319" s="10">
        <f t="shared" si="66"/>
        <v>10</v>
      </c>
      <c r="L319" s="126">
        <f>IF($E319="Not Scored", "N/A",IF(AND($D319='Auto Responses'!$J$27,$H319=""),"N/A",IF(AND($D319='Auto Responses'!$J$27,$H319='Auto Responses'!$J$7),1,IF(AND($D319='Auto Responses'!$J$27,$H319='Auto Responses'!$J$8),0,IF(OR($F319=$G319,$H319='Auto Responses'!$J$7),1,0)))))</f>
        <v>0</v>
      </c>
      <c r="M319" s="10" t="str">
        <f>VLOOKUP($A319,'Institution Evaluation'!$A$56:$J$346,10,0)&amp;""</f>
        <v>FALSE</v>
      </c>
      <c r="N319" s="10">
        <f t="shared" si="67"/>
        <v>0</v>
      </c>
      <c r="O319" s="126">
        <f t="shared" si="68"/>
        <v>10</v>
      </c>
      <c r="P319" s="126">
        <f t="shared" si="69"/>
        <v>0</v>
      </c>
      <c r="Q319" s="126">
        <f t="shared" si="61"/>
        <v>0</v>
      </c>
      <c r="R319" s="126">
        <f t="shared" si="59"/>
        <v>0</v>
      </c>
      <c r="S319" s="126">
        <f t="shared" si="62"/>
        <v>0</v>
      </c>
      <c r="T319" s="126">
        <f t="shared" si="63"/>
        <v>0</v>
      </c>
      <c r="U319" s="126">
        <f t="shared" si="60"/>
        <v>84</v>
      </c>
      <c r="V319" s="126">
        <f t="shared" si="64"/>
        <v>0</v>
      </c>
    </row>
    <row r="320" spans="1:22" ht="57" x14ac:dyDescent="0.2">
      <c r="A320" s="10" t="str">
        <f>Questions!$A320</f>
        <v>AIML-01</v>
      </c>
      <c r="B320" s="10" t="str">
        <f t="shared" si="65"/>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Evaluation'!$A$56:$J$346,3,0)&amp;""</f>
        <v/>
      </c>
      <c r="G320" s="10" t="str">
        <f>VLOOKUP($A320,'Institution Evaluation'!$A$56:$J$346,6,0)&amp;""</f>
        <v>Yes</v>
      </c>
      <c r="H320" s="10" t="str">
        <f>VLOOKUP($A320,'Institution Evaluation'!$A$56:$J$346,7,0)&amp;""</f>
        <v/>
      </c>
      <c r="I320" s="10" t="str">
        <f>VLOOKUP($A320,'Institution Evaluation'!$A$56:$J$346,8,0)&amp;""</f>
        <v>Critical Importance</v>
      </c>
      <c r="J320" s="10" t="str">
        <f>VLOOKUP($A320,'Institution Evaluation'!$A$56:$J$346,9,0)&amp;""</f>
        <v/>
      </c>
      <c r="K320" s="10">
        <f t="shared" si="66"/>
        <v>20</v>
      </c>
      <c r="L320" s="126">
        <f>IF($E320="Not Scored", "N/A",IF(AND($D320='Auto Responses'!$J$27,$H320=""),"N/A",IF(AND($D320='Auto Responses'!$J$27,$H320='Auto Responses'!$J$7),1,IF(AND($D320='Auto Responses'!$J$27,$H320='Auto Responses'!$J$8),0,IF(OR($F320=$G320,$H320='Auto Responses'!$J$7),1,0)))))</f>
        <v>0</v>
      </c>
      <c r="M320" s="10" t="str">
        <f>VLOOKUP($A320,'Institution Evaluation'!$A$56:$J$346,10,0)&amp;""</f>
        <v>FALSE</v>
      </c>
      <c r="N320" s="10">
        <f t="shared" si="67"/>
        <v>1</v>
      </c>
      <c r="O320" s="126">
        <f t="shared" si="68"/>
        <v>20</v>
      </c>
      <c r="P320" s="126">
        <f t="shared" si="69"/>
        <v>0</v>
      </c>
      <c r="Q320" s="126">
        <f t="shared" si="61"/>
        <v>0</v>
      </c>
      <c r="R320" s="126">
        <f t="shared" si="59"/>
        <v>0</v>
      </c>
      <c r="S320" s="126">
        <f t="shared" si="62"/>
        <v>0</v>
      </c>
      <c r="T320" s="126">
        <f t="shared" si="63"/>
        <v>1</v>
      </c>
      <c r="U320" s="126">
        <f t="shared" si="60"/>
        <v>85</v>
      </c>
      <c r="V320" s="126">
        <f t="shared" si="64"/>
        <v>85</v>
      </c>
    </row>
    <row r="321" spans="1:23" ht="57" x14ac:dyDescent="0.2">
      <c r="A321" s="10" t="str">
        <f>Questions!$A321</f>
        <v>AIML-02</v>
      </c>
      <c r="B321" s="10" t="str">
        <f t="shared" si="65"/>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Evaluation'!$A$56:$J$346,3,0)&amp;""</f>
        <v/>
      </c>
      <c r="G321" s="10" t="str">
        <f>VLOOKUP($A321,'Institution Evaluation'!$A$56:$J$346,6,0)&amp;""</f>
        <v>Yes</v>
      </c>
      <c r="H321" s="10" t="str">
        <f>VLOOKUP($A321,'Institution Evaluation'!$A$56:$J$346,7,0)&amp;""</f>
        <v/>
      </c>
      <c r="I321" s="10" t="str">
        <f>VLOOKUP($A321,'Institution Evaluation'!$A$56:$J$346,8,0)&amp;""</f>
        <v>Critical Importance</v>
      </c>
      <c r="J321" s="10" t="str">
        <f>VLOOKUP($A321,'Institution Evaluation'!$A$56:$J$346,9,0)&amp;""</f>
        <v/>
      </c>
      <c r="K321" s="10">
        <f t="shared" si="66"/>
        <v>20</v>
      </c>
      <c r="L321" s="126">
        <f>IF($E321="Not Scored", "N/A",IF(AND($D321='Auto Responses'!$J$27,$H321=""),"N/A",IF(AND($D321='Auto Responses'!$J$27,$H321='Auto Responses'!$J$7),1,IF(AND($D321='Auto Responses'!$J$27,$H321='Auto Responses'!$J$8),0,IF(OR($F321=$G321,$H321='Auto Responses'!$J$7),1,0)))))</f>
        <v>0</v>
      </c>
      <c r="M321" s="10" t="str">
        <f>VLOOKUP($A321,'Institution Evaluation'!$A$56:$J$346,10,0)&amp;""</f>
        <v>FALSE</v>
      </c>
      <c r="N321" s="10">
        <f t="shared" si="67"/>
        <v>1</v>
      </c>
      <c r="O321" s="126">
        <f t="shared" si="68"/>
        <v>20</v>
      </c>
      <c r="P321" s="126">
        <f t="shared" si="69"/>
        <v>0</v>
      </c>
      <c r="Q321" s="126">
        <f t="shared" si="61"/>
        <v>0</v>
      </c>
      <c r="R321" s="126">
        <f t="shared" si="59"/>
        <v>0</v>
      </c>
      <c r="S321" s="126">
        <f t="shared" si="62"/>
        <v>0</v>
      </c>
      <c r="T321" s="126">
        <f t="shared" si="63"/>
        <v>1</v>
      </c>
      <c r="U321" s="126">
        <f t="shared" si="60"/>
        <v>86</v>
      </c>
      <c r="V321" s="126">
        <f t="shared" si="64"/>
        <v>86</v>
      </c>
    </row>
    <row r="322" spans="1:23" ht="57" x14ac:dyDescent="0.2">
      <c r="A322" s="10" t="str">
        <f>Questions!$A322</f>
        <v>AIML-03</v>
      </c>
      <c r="B322" s="10" t="str">
        <f t="shared" si="65"/>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Evaluation'!$A$56:$J$346,3,0)&amp;""</f>
        <v/>
      </c>
      <c r="G322" s="10" t="str">
        <f>VLOOKUP($A322,'Institution Evaluation'!$A$56:$J$346,6,0)&amp;""</f>
        <v>Yes</v>
      </c>
      <c r="H322" s="10" t="str">
        <f>VLOOKUP($A322,'Institution Evaluation'!$A$56:$J$346,7,0)&amp;""</f>
        <v/>
      </c>
      <c r="I322" s="10" t="str">
        <f>VLOOKUP($A322,'Institution Evaluation'!$A$56:$J$346,8,0)&amp;""</f>
        <v>Standard Importance</v>
      </c>
      <c r="J322" s="10" t="str">
        <f>VLOOKUP($A322,'Institution Evaluation'!$A$56:$J$346,9,0)&amp;""</f>
        <v/>
      </c>
      <c r="K322" s="10">
        <f t="shared" si="66"/>
        <v>10</v>
      </c>
      <c r="L322" s="126">
        <f>IF($E322="Not Scored", "N/A",IF(AND($D322='Auto Responses'!$J$27,$H322=""),"N/A",IF(AND($D322='Auto Responses'!$J$27,$H322='Auto Responses'!$J$7),1,IF(AND($D322='Auto Responses'!$J$27,$H322='Auto Responses'!$J$8),0,IF(OR($F322=$G322,$H322='Auto Responses'!$J$7),1,0)))))</f>
        <v>0</v>
      </c>
      <c r="M322" s="10" t="str">
        <f>VLOOKUP($A322,'Institution Evaluation'!$A$56:$J$346,10,0)&amp;""</f>
        <v>FALSE</v>
      </c>
      <c r="N322" s="10">
        <f t="shared" si="67"/>
        <v>0</v>
      </c>
      <c r="O322" s="126">
        <f t="shared" si="68"/>
        <v>10</v>
      </c>
      <c r="P322" s="126">
        <f t="shared" si="69"/>
        <v>0</v>
      </c>
      <c r="Q322" s="126">
        <f t="shared" si="61"/>
        <v>0</v>
      </c>
      <c r="R322" s="126">
        <f t="shared" si="59"/>
        <v>0</v>
      </c>
      <c r="S322" s="126">
        <f t="shared" si="62"/>
        <v>0</v>
      </c>
      <c r="T322" s="126">
        <f t="shared" si="63"/>
        <v>0</v>
      </c>
      <c r="U322" s="126">
        <f t="shared" si="60"/>
        <v>86</v>
      </c>
      <c r="V322" s="126">
        <f t="shared" si="64"/>
        <v>0</v>
      </c>
    </row>
    <row r="323" spans="1:23" ht="57" x14ac:dyDescent="0.2">
      <c r="A323" s="10" t="str">
        <f>Questions!$A323</f>
        <v>AIML-04</v>
      </c>
      <c r="B323" s="10" t="str">
        <f t="shared" si="65"/>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Evaluation'!$A$56:$J$346,3,0)&amp;""</f>
        <v/>
      </c>
      <c r="G323" s="10" t="str">
        <f>VLOOKUP($A323,'Institution Evaluation'!$A$56:$J$346,6,0)&amp;""</f>
        <v>Yes</v>
      </c>
      <c r="H323" s="10" t="str">
        <f>VLOOKUP($A323,'Institution Evaluation'!$A$56:$J$346,7,0)&amp;""</f>
        <v/>
      </c>
      <c r="I323" s="10" t="str">
        <f>VLOOKUP($A323,'Institution Evaluation'!$A$56:$J$346,8,0)&amp;""</f>
        <v>Standard Importance</v>
      </c>
      <c r="J323" s="10" t="str">
        <f>VLOOKUP($A323,'Institution Evaluation'!$A$56:$J$346,9,0)&amp;""</f>
        <v/>
      </c>
      <c r="K323" s="10">
        <f t="shared" si="66"/>
        <v>10</v>
      </c>
      <c r="L323" s="126">
        <f>IF($E323="Not Scored", "N/A",IF(AND($D323='Auto Responses'!$J$27,$H323=""),"N/A",IF(AND($D323='Auto Responses'!$J$27,$H323='Auto Responses'!$J$7),1,IF(AND($D323='Auto Responses'!$J$27,$H323='Auto Responses'!$J$8),0,IF(OR($F323=$G323,$H323='Auto Responses'!$J$7),1,0)))))</f>
        <v>0</v>
      </c>
      <c r="M323" s="10" t="str">
        <f>VLOOKUP($A323,'Institution Evaluation'!$A$56:$J$346,10,0)&amp;""</f>
        <v>FALSE</v>
      </c>
      <c r="N323" s="10">
        <f t="shared" si="67"/>
        <v>0</v>
      </c>
      <c r="O323" s="126">
        <f t="shared" si="68"/>
        <v>10</v>
      </c>
      <c r="P323" s="126">
        <f t="shared" si="69"/>
        <v>0</v>
      </c>
      <c r="Q323" s="126">
        <f t="shared" si="61"/>
        <v>0</v>
      </c>
      <c r="R323" s="126">
        <f t="shared" si="59"/>
        <v>0</v>
      </c>
      <c r="S323" s="126">
        <f t="shared" si="62"/>
        <v>0</v>
      </c>
      <c r="T323" s="126">
        <f t="shared" si="63"/>
        <v>0</v>
      </c>
      <c r="U323" s="126">
        <f t="shared" si="60"/>
        <v>86</v>
      </c>
      <c r="V323" s="126">
        <f t="shared" si="64"/>
        <v>0</v>
      </c>
    </row>
    <row r="324" spans="1:23" ht="57" x14ac:dyDescent="0.2">
      <c r="A324" s="10" t="str">
        <f>Questions!$A324</f>
        <v>AIML-05</v>
      </c>
      <c r="B324" s="10" t="str">
        <f t="shared" si="65"/>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Evaluation'!$A$56:$J$346,3,0)&amp;""</f>
        <v/>
      </c>
      <c r="G324" s="10" t="str">
        <f>VLOOKUP($A324,'Institution Evaluation'!$A$56:$J$346,6,0)&amp;""</f>
        <v>Yes</v>
      </c>
      <c r="H324" s="10" t="str">
        <f>VLOOKUP($A324,'Institution Evaluation'!$A$56:$J$346,7,0)&amp;""</f>
        <v/>
      </c>
      <c r="I324" s="10" t="str">
        <f>VLOOKUP($A324,'Institution Evaluation'!$A$56:$J$346,8,0)&amp;""</f>
        <v>Minor Importance</v>
      </c>
      <c r="J324" s="10" t="str">
        <f>VLOOKUP($A324,'Institution Evaluation'!$A$56:$J$346,9,0)&amp;""</f>
        <v/>
      </c>
      <c r="K324" s="10">
        <f t="shared" si="66"/>
        <v>5</v>
      </c>
      <c r="L324" s="126">
        <f>IF($E324="Not Scored", "N/A",IF(AND($D324='Auto Responses'!$J$27,$H324=""),"N/A",IF(AND($D324='Auto Responses'!$J$27,$H324='Auto Responses'!$J$7),1,IF(AND($D324='Auto Responses'!$J$27,$H324='Auto Responses'!$J$8),0,IF(OR($F324=$G324,$H324='Auto Responses'!$J$7),1,0)))))</f>
        <v>0</v>
      </c>
      <c r="M324" s="10" t="str">
        <f>VLOOKUP($A324,'Institution Evaluation'!$A$56:$J$346,10,0)&amp;""</f>
        <v>FALSE</v>
      </c>
      <c r="N324" s="10">
        <f t="shared" si="67"/>
        <v>0</v>
      </c>
      <c r="O324" s="126">
        <f t="shared" si="68"/>
        <v>5</v>
      </c>
      <c r="P324" s="126">
        <f t="shared" si="69"/>
        <v>0</v>
      </c>
      <c r="Q324" s="126">
        <f t="shared" si="61"/>
        <v>0</v>
      </c>
      <c r="R324" s="126">
        <f t="shared" si="59"/>
        <v>0</v>
      </c>
      <c r="S324" s="126">
        <f t="shared" si="62"/>
        <v>0</v>
      </c>
      <c r="T324" s="126">
        <f t="shared" si="63"/>
        <v>0</v>
      </c>
      <c r="U324" s="126">
        <f t="shared" si="60"/>
        <v>86</v>
      </c>
      <c r="V324" s="126">
        <f t="shared" si="64"/>
        <v>0</v>
      </c>
    </row>
    <row r="325" spans="1:23" ht="57" x14ac:dyDescent="0.2">
      <c r="A325" s="10" t="str">
        <f>Questions!$A325</f>
        <v>AIML-06</v>
      </c>
      <c r="B325" s="10" t="str">
        <f t="shared" si="65"/>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Evaluation'!$A$56:$J$346,3,0)&amp;""</f>
        <v/>
      </c>
      <c r="G325" s="10" t="str">
        <f>VLOOKUP($A325,'Institution Evaluation'!$A$56:$J$346,6,0)&amp;""</f>
        <v>Yes</v>
      </c>
      <c r="H325" s="10" t="str">
        <f>VLOOKUP($A325,'Institution Evaluation'!$A$56:$J$346,7,0)&amp;""</f>
        <v/>
      </c>
      <c r="I325" s="10" t="str">
        <f>VLOOKUP($A325,'Institution Evaluation'!$A$56:$J$346,8,0)&amp;""</f>
        <v>Minor Importance</v>
      </c>
      <c r="J325" s="10" t="str">
        <f>VLOOKUP($A325,'Institution Evaluation'!$A$56:$J$346,9,0)&amp;""</f>
        <v/>
      </c>
      <c r="K325" s="10">
        <f t="shared" si="66"/>
        <v>5</v>
      </c>
      <c r="L325" s="126">
        <f>IF($E325="Not Scored", "N/A",IF(AND($D325='Auto Responses'!$J$27,$H325=""),"N/A",IF(AND($D325='Auto Responses'!$J$27,$H325='Auto Responses'!$J$7),1,IF(AND($D325='Auto Responses'!$J$27,$H325='Auto Responses'!$J$8),0,IF(OR($F325=$G325,$H325='Auto Responses'!$J$7),1,0)))))</f>
        <v>0</v>
      </c>
      <c r="M325" s="10" t="str">
        <f>VLOOKUP($A325,'Institution Evaluation'!$A$56:$J$346,10,0)&amp;""</f>
        <v>FALSE</v>
      </c>
      <c r="N325" s="10">
        <f t="shared" si="67"/>
        <v>0</v>
      </c>
      <c r="O325" s="126">
        <f t="shared" si="68"/>
        <v>5</v>
      </c>
      <c r="P325" s="126">
        <f t="shared" si="69"/>
        <v>0</v>
      </c>
      <c r="Q325" s="126">
        <f t="shared" si="61"/>
        <v>0</v>
      </c>
      <c r="R325" s="126">
        <f t="shared" ref="R325:R333" si="70">R324+Q325</f>
        <v>0</v>
      </c>
      <c r="S325" s="126">
        <f t="shared" si="62"/>
        <v>0</v>
      </c>
      <c r="T325" s="126">
        <f t="shared" si="63"/>
        <v>0</v>
      </c>
      <c r="U325" s="126">
        <f t="shared" ref="U325:U333" si="71">U324+T325</f>
        <v>86</v>
      </c>
      <c r="V325" s="126">
        <f t="shared" si="64"/>
        <v>0</v>
      </c>
    </row>
    <row r="326" spans="1:23" ht="57" x14ac:dyDescent="0.2">
      <c r="A326" s="10" t="str">
        <f>Questions!$A326</f>
        <v>AIML-07</v>
      </c>
      <c r="B326" s="10" t="str">
        <f t="shared" si="65"/>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Evaluation'!$A$56:$J$346,3,0)&amp;""</f>
        <v/>
      </c>
      <c r="G326" s="10" t="str">
        <f>VLOOKUP($A326,'Institution Evaluation'!$A$56:$J$346,6,0)&amp;""</f>
        <v>Yes</v>
      </c>
      <c r="H326" s="10" t="str">
        <f>VLOOKUP($A326,'Institution Evaluation'!$A$56:$J$346,7,0)&amp;""</f>
        <v/>
      </c>
      <c r="I326" s="10" t="str">
        <f>VLOOKUP($A326,'Institution Evaluation'!$A$56:$J$346,8,0)&amp;""</f>
        <v>Minor Importance</v>
      </c>
      <c r="J326" s="10" t="str">
        <f>VLOOKUP($A326,'Institution Evaluation'!$A$56:$J$346,9,0)&amp;""</f>
        <v/>
      </c>
      <c r="K326" s="10">
        <f t="shared" si="66"/>
        <v>5</v>
      </c>
      <c r="L326" s="126">
        <f>IF($E326="Not Scored", "N/A",IF(AND($D326='Auto Responses'!$J$27,$H326=""),"N/A",IF(AND($D326='Auto Responses'!$J$27,$H326='Auto Responses'!$J$7),1,IF(AND($D326='Auto Responses'!$J$27,$H326='Auto Responses'!$J$8),0,IF(OR($F326=$G326,$H326='Auto Responses'!$J$7),1,0)))))</f>
        <v>0</v>
      </c>
      <c r="M326" s="10" t="str">
        <f>VLOOKUP($A326,'Institution Evaluation'!$A$56:$J$346,10,0)&amp;""</f>
        <v>FALSE</v>
      </c>
      <c r="N326" s="10">
        <f t="shared" si="67"/>
        <v>0</v>
      </c>
      <c r="O326" s="126">
        <f t="shared" si="68"/>
        <v>5</v>
      </c>
      <c r="P326" s="126">
        <f t="shared" si="69"/>
        <v>0</v>
      </c>
      <c r="Q326" s="126">
        <f t="shared" si="61"/>
        <v>0</v>
      </c>
      <c r="R326" s="126">
        <f t="shared" si="70"/>
        <v>0</v>
      </c>
      <c r="S326" s="126">
        <f t="shared" si="62"/>
        <v>0</v>
      </c>
      <c r="T326" s="126">
        <f t="shared" si="63"/>
        <v>0</v>
      </c>
      <c r="U326" s="126">
        <f t="shared" si="71"/>
        <v>86</v>
      </c>
      <c r="V326" s="126">
        <f t="shared" si="64"/>
        <v>0</v>
      </c>
    </row>
    <row r="327" spans="1:23" ht="57" x14ac:dyDescent="0.2">
      <c r="A327" s="10" t="str">
        <f>Questions!$A327</f>
        <v>AIML-08</v>
      </c>
      <c r="B327" s="10" t="str">
        <f t="shared" si="65"/>
        <v>AIML</v>
      </c>
      <c r="C327" s="10" t="str">
        <f>VLOOKUP($A327,Questions!$A$3:$L$333,2,0)&amp;""</f>
        <v>Do you watermark your ML training data?</v>
      </c>
      <c r="D327" s="10" t="str">
        <f>VLOOKUP($A327,Questions!$A$3:$L$333,11,0)&amp;""</f>
        <v/>
      </c>
      <c r="E327" s="10" t="str">
        <f>VLOOKUP($A327,Questions!$A$3:$L$333,12,0)&amp;""</f>
        <v>AI</v>
      </c>
      <c r="F327" s="10" t="str">
        <f>VLOOKUP($A327,'Institution Evaluation'!$A$56:$J$346,3,0)&amp;""</f>
        <v/>
      </c>
      <c r="G327" s="10" t="str">
        <f>VLOOKUP($A327,'Institution Evaluation'!$A$56:$J$346,6,0)&amp;""</f>
        <v>Yes</v>
      </c>
      <c r="H327" s="10" t="str">
        <f>VLOOKUP($A327,'Institution Evaluation'!$A$56:$J$346,7,0)&amp;""</f>
        <v/>
      </c>
      <c r="I327" s="10" t="str">
        <f>VLOOKUP($A327,'Institution Evaluation'!$A$56:$J$346,8,0)&amp;""</f>
        <v>Minor Importance</v>
      </c>
      <c r="J327" s="10" t="str">
        <f>VLOOKUP($A327,'Institution Evaluation'!$A$56:$J$346,9,0)&amp;""</f>
        <v/>
      </c>
      <c r="K327" s="10">
        <f t="shared" si="66"/>
        <v>5</v>
      </c>
      <c r="L327" s="126">
        <f>IF($E327="Not Scored", "N/A",IF(AND($D327='Auto Responses'!$J$27,$H327=""),"N/A",IF(AND($D327='Auto Responses'!$J$27,$H327='Auto Responses'!$J$7),1,IF(AND($D327='Auto Responses'!$J$27,$H327='Auto Responses'!$J$8),0,IF(OR($F327=$G327,$H327='Auto Responses'!$J$7),1,0)))))</f>
        <v>0</v>
      </c>
      <c r="M327" s="10" t="str">
        <f>VLOOKUP($A327,'Institution Evaluation'!$A$56:$J$346,10,0)&amp;""</f>
        <v>FALSE</v>
      </c>
      <c r="N327" s="10">
        <f t="shared" si="67"/>
        <v>0</v>
      </c>
      <c r="O327" s="126">
        <f t="shared" si="68"/>
        <v>5</v>
      </c>
      <c r="P327" s="126">
        <f t="shared" si="69"/>
        <v>0</v>
      </c>
      <c r="Q327" s="126">
        <f t="shared" si="61"/>
        <v>0</v>
      </c>
      <c r="R327" s="126">
        <f t="shared" si="70"/>
        <v>0</v>
      </c>
      <c r="S327" s="126">
        <f t="shared" si="62"/>
        <v>0</v>
      </c>
      <c r="T327" s="126">
        <f t="shared" si="63"/>
        <v>0</v>
      </c>
      <c r="U327" s="126">
        <f t="shared" si="71"/>
        <v>86</v>
      </c>
      <c r="V327" s="126">
        <f t="shared" si="64"/>
        <v>0</v>
      </c>
    </row>
    <row r="328" spans="1:23" ht="57" x14ac:dyDescent="0.2">
      <c r="A328" s="10" t="str">
        <f>Questions!$A328</f>
        <v>AILM-01</v>
      </c>
      <c r="B328" s="10" t="str">
        <f t="shared" si="65"/>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Evaluation'!$A$56:$J$346,3,0)&amp;""</f>
        <v/>
      </c>
      <c r="G328" s="10" t="str">
        <f>VLOOKUP($A328,'Institution Evaluation'!$A$56:$J$346,6,0)&amp;""</f>
        <v>Yes</v>
      </c>
      <c r="H328" s="10" t="str">
        <f>VLOOKUP($A328,'Institution Evaluation'!$A$56:$J$346,7,0)&amp;""</f>
        <v/>
      </c>
      <c r="I328" s="10" t="str">
        <f>VLOOKUP($A328,'Institution Evaluation'!$A$56:$J$346,8,0)&amp;""</f>
        <v>Critical Importance</v>
      </c>
      <c r="J328" s="10" t="str">
        <f>VLOOKUP($A328,'Institution Evaluation'!$A$56:$J$346,9,0)&amp;""</f>
        <v/>
      </c>
      <c r="K328" s="10">
        <f t="shared" si="66"/>
        <v>20</v>
      </c>
      <c r="L328" s="126">
        <f>IF($E328="Not Scored", "N/A",IF(AND($D328='Auto Responses'!$J$27,$H328=""),"N/A",IF(AND($D328='Auto Responses'!$J$27,$H328='Auto Responses'!$J$7),1,IF(AND($D328='Auto Responses'!$J$27,$H328='Auto Responses'!$J$8),0,IF(OR($F328=$G328,$H328='Auto Responses'!$J$7),1,0)))))</f>
        <v>0</v>
      </c>
      <c r="M328" s="10" t="str">
        <f>VLOOKUP($A328,'Institution Evaluation'!$A$56:$J$346,10,0)&amp;""</f>
        <v>FALSE</v>
      </c>
      <c r="N328" s="10">
        <f t="shared" si="67"/>
        <v>1</v>
      </c>
      <c r="O328" s="126">
        <f t="shared" si="68"/>
        <v>20</v>
      </c>
      <c r="P328" s="126">
        <f t="shared" si="69"/>
        <v>0</v>
      </c>
      <c r="Q328" s="126">
        <f t="shared" si="61"/>
        <v>0</v>
      </c>
      <c r="R328" s="126">
        <f t="shared" si="70"/>
        <v>0</v>
      </c>
      <c r="S328" s="126">
        <f t="shared" si="62"/>
        <v>0</v>
      </c>
      <c r="T328" s="126">
        <f t="shared" si="63"/>
        <v>1</v>
      </c>
      <c r="U328" s="126">
        <f t="shared" si="71"/>
        <v>87</v>
      </c>
      <c r="V328" s="126">
        <f t="shared" si="64"/>
        <v>87</v>
      </c>
    </row>
    <row r="329" spans="1:23" ht="57" x14ac:dyDescent="0.2">
      <c r="A329" s="10" t="str">
        <f>Questions!$A329</f>
        <v>AILM-02</v>
      </c>
      <c r="B329" s="10" t="str">
        <f t="shared" si="65"/>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Evaluation'!$A$56:$J$346,3,0)&amp;""</f>
        <v/>
      </c>
      <c r="G329" s="10" t="str">
        <f>VLOOKUP($A329,'Institution Evaluation'!$A$56:$J$346,6,0)&amp;""</f>
        <v>Yes</v>
      </c>
      <c r="H329" s="10" t="str">
        <f>VLOOKUP($A329,'Institution Evaluation'!$A$56:$J$346,7,0)&amp;""</f>
        <v/>
      </c>
      <c r="I329" s="10" t="str">
        <f>VLOOKUP($A329,'Institution Evaluation'!$A$56:$J$346,8,0)&amp;""</f>
        <v>Critical Importance</v>
      </c>
      <c r="J329" s="10" t="str">
        <f>VLOOKUP($A329,'Institution Evaluation'!$A$56:$J$346,9,0)&amp;""</f>
        <v/>
      </c>
      <c r="K329" s="10">
        <f t="shared" si="66"/>
        <v>20</v>
      </c>
      <c r="L329" s="126">
        <f>IF($E329="Not Scored", "N/A",IF(AND($D329='Auto Responses'!$J$27,$H329=""),"N/A",IF(AND($D329='Auto Responses'!$J$27,$H329='Auto Responses'!$J$7),1,IF(AND($D329='Auto Responses'!$J$27,$H329='Auto Responses'!$J$8),0,IF(OR($F329=$G329,$H329='Auto Responses'!$J$7),1,0)))))</f>
        <v>0</v>
      </c>
      <c r="M329" s="10" t="str">
        <f>VLOOKUP($A329,'Institution Evaluation'!$A$56:$J$346,10,0)&amp;""</f>
        <v>FALSE</v>
      </c>
      <c r="N329" s="10">
        <f t="shared" si="67"/>
        <v>1</v>
      </c>
      <c r="O329" s="126">
        <f t="shared" si="68"/>
        <v>20</v>
      </c>
      <c r="P329" s="126">
        <f t="shared" si="69"/>
        <v>0</v>
      </c>
      <c r="Q329" s="126">
        <f t="shared" si="61"/>
        <v>0</v>
      </c>
      <c r="R329" s="126">
        <f t="shared" si="70"/>
        <v>0</v>
      </c>
      <c r="S329" s="126">
        <f t="shared" si="62"/>
        <v>0</v>
      </c>
      <c r="T329" s="126">
        <f t="shared" si="63"/>
        <v>1</v>
      </c>
      <c r="U329" s="126">
        <f t="shared" si="71"/>
        <v>88</v>
      </c>
      <c r="V329" s="126">
        <f t="shared" si="64"/>
        <v>88</v>
      </c>
    </row>
    <row r="330" spans="1:23" ht="57" x14ac:dyDescent="0.2">
      <c r="A330" s="10" t="str">
        <f>Questions!$A330</f>
        <v>AILM-03</v>
      </c>
      <c r="B330" s="10" t="str">
        <f t="shared" si="65"/>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Evaluation'!$A$56:$J$346,3,0)&amp;""</f>
        <v/>
      </c>
      <c r="G330" s="10" t="str">
        <f>VLOOKUP($A330,'Institution Evaluation'!$A$56:$J$346,6,0)&amp;""</f>
        <v>Yes</v>
      </c>
      <c r="H330" s="10" t="str">
        <f>VLOOKUP($A330,'Institution Evaluation'!$A$56:$J$346,7,0)&amp;""</f>
        <v/>
      </c>
      <c r="I330" s="10" t="str">
        <f>VLOOKUP($A330,'Institution Evaluation'!$A$56:$J$346,8,0)&amp;""</f>
        <v>Critical Importance</v>
      </c>
      <c r="J330" s="10" t="str">
        <f>VLOOKUP($A330,'Institution Evaluation'!$A$56:$J$346,9,0)&amp;""</f>
        <v/>
      </c>
      <c r="K330" s="10">
        <f t="shared" si="66"/>
        <v>20</v>
      </c>
      <c r="L330" s="126">
        <f>IF($E330="Not Scored", "N/A",IF(AND($D330='Auto Responses'!$J$27,$H330=""),"N/A",IF(AND($D330='Auto Responses'!$J$27,$H330='Auto Responses'!$J$7),1,IF(AND($D330='Auto Responses'!$J$27,$H330='Auto Responses'!$J$8),0,IF(OR($F330=$G330,$H330='Auto Responses'!$J$7),1,0)))))</f>
        <v>0</v>
      </c>
      <c r="M330" s="10" t="str">
        <f>VLOOKUP($A330,'Institution Evaluation'!$A$56:$J$346,10,0)&amp;""</f>
        <v>FALSE</v>
      </c>
      <c r="N330" s="10">
        <f t="shared" si="67"/>
        <v>1</v>
      </c>
      <c r="O330" s="126">
        <f t="shared" si="68"/>
        <v>20</v>
      </c>
      <c r="P330" s="126">
        <f t="shared" si="69"/>
        <v>0</v>
      </c>
      <c r="Q330" s="126">
        <f t="shared" si="61"/>
        <v>0</v>
      </c>
      <c r="R330" s="126">
        <f t="shared" si="70"/>
        <v>0</v>
      </c>
      <c r="S330" s="126">
        <f t="shared" si="62"/>
        <v>0</v>
      </c>
      <c r="T330" s="126">
        <f t="shared" si="63"/>
        <v>1</v>
      </c>
      <c r="U330" s="126">
        <f t="shared" si="71"/>
        <v>89</v>
      </c>
      <c r="V330" s="126">
        <f t="shared" si="64"/>
        <v>89</v>
      </c>
    </row>
    <row r="331" spans="1:23" ht="57" x14ac:dyDescent="0.2">
      <c r="A331" s="10" t="str">
        <f>Questions!$A331</f>
        <v>AILM-04</v>
      </c>
      <c r="B331" s="10" t="str">
        <f t="shared" si="65"/>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Evaluation'!$A$56:$J$346,3,0)&amp;""</f>
        <v/>
      </c>
      <c r="G331" s="10" t="str">
        <f>VLOOKUP($A331,'Institution Evaluation'!$A$56:$J$346,6,0)&amp;""</f>
        <v>Yes</v>
      </c>
      <c r="H331" s="10" t="str">
        <f>VLOOKUP($A331,'Institution Evaluation'!$A$56:$J$346,7,0)&amp;""</f>
        <v/>
      </c>
      <c r="I331" s="10" t="str">
        <f>VLOOKUP($A331,'Institution Evaluation'!$A$56:$J$346,8,0)&amp;""</f>
        <v>Critical Importance</v>
      </c>
      <c r="J331" s="10" t="str">
        <f>VLOOKUP($A331,'Institution Evaluation'!$A$56:$J$346,9,0)&amp;""</f>
        <v/>
      </c>
      <c r="K331" s="10">
        <f t="shared" si="66"/>
        <v>20</v>
      </c>
      <c r="L331" s="126">
        <f>IF($E331="Not Scored", "N/A",IF(AND($D331='Auto Responses'!$J$27,$H331=""),"N/A",IF(AND($D331='Auto Responses'!$J$27,$H331='Auto Responses'!$J$7),1,IF(AND($D331='Auto Responses'!$J$27,$H331='Auto Responses'!$J$8),0,IF(OR($F331=$G331,$H331='Auto Responses'!$J$7),1,0)))))</f>
        <v>0</v>
      </c>
      <c r="M331" s="10" t="str">
        <f>VLOOKUP($A331,'Institution Evaluation'!$A$56:$J$346,10,0)&amp;""</f>
        <v>FALSE</v>
      </c>
      <c r="N331" s="10">
        <f t="shared" si="67"/>
        <v>1</v>
      </c>
      <c r="O331" s="126">
        <f t="shared" si="68"/>
        <v>20</v>
      </c>
      <c r="P331" s="126">
        <f t="shared" si="69"/>
        <v>0</v>
      </c>
      <c r="Q331" s="126">
        <f t="shared" si="61"/>
        <v>0</v>
      </c>
      <c r="R331" s="126">
        <f t="shared" si="70"/>
        <v>0</v>
      </c>
      <c r="S331" s="126">
        <f t="shared" si="62"/>
        <v>0</v>
      </c>
      <c r="T331" s="126">
        <f t="shared" si="63"/>
        <v>1</v>
      </c>
      <c r="U331" s="126">
        <f t="shared" si="71"/>
        <v>90</v>
      </c>
      <c r="V331" s="126">
        <f t="shared" si="64"/>
        <v>90</v>
      </c>
    </row>
    <row r="332" spans="1:23" ht="57" x14ac:dyDescent="0.2">
      <c r="A332" s="10" t="str">
        <f>Questions!$A332</f>
        <v>AILM-05</v>
      </c>
      <c r="B332" s="10" t="str">
        <f t="shared" si="65"/>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Evaluation'!$A$56:$J$346,3,0)&amp;""</f>
        <v/>
      </c>
      <c r="G332" s="10" t="str">
        <f>VLOOKUP($A332,'Institution Evaluation'!$A$56:$J$346,6,0)&amp;""</f>
        <v>Yes</v>
      </c>
      <c r="H332" s="10" t="str">
        <f>VLOOKUP($A332,'Institution Evaluation'!$A$56:$J$346,7,0)&amp;""</f>
        <v/>
      </c>
      <c r="I332" s="10" t="str">
        <f>VLOOKUP($A332,'Institution Evaluation'!$A$56:$J$346,8,0)&amp;""</f>
        <v>Standard Importance</v>
      </c>
      <c r="J332" s="10" t="str">
        <f>VLOOKUP($A332,'Institution Evaluation'!$A$56:$J$346,9,0)&amp;""</f>
        <v/>
      </c>
      <c r="K332" s="10">
        <f t="shared" si="66"/>
        <v>10</v>
      </c>
      <c r="L332" s="126">
        <f>IF($E332="Not Scored", "N/A",IF(AND($D332='Auto Responses'!$J$27,$H332=""),"N/A",IF(AND($D332='Auto Responses'!$J$27,$H332='Auto Responses'!$J$7),1,IF(AND($D332='Auto Responses'!$J$27,$H332='Auto Responses'!$J$8),0,IF(OR($F332=$G332,$H332='Auto Responses'!$J$7),1,0)))))</f>
        <v>0</v>
      </c>
      <c r="M332" s="10" t="str">
        <f>VLOOKUP($A332,'Institution Evaluation'!$A$56:$J$346,10,0)&amp;""</f>
        <v>FALSE</v>
      </c>
      <c r="N332" s="10">
        <f t="shared" si="67"/>
        <v>0</v>
      </c>
      <c r="O332" s="126">
        <f t="shared" si="68"/>
        <v>10</v>
      </c>
      <c r="P332" s="126">
        <f t="shared" si="69"/>
        <v>0</v>
      </c>
      <c r="Q332" s="126">
        <f t="shared" si="61"/>
        <v>0</v>
      </c>
      <c r="R332" s="126">
        <f t="shared" si="70"/>
        <v>0</v>
      </c>
      <c r="S332" s="126">
        <f t="shared" si="62"/>
        <v>0</v>
      </c>
      <c r="T332" s="126">
        <f t="shared" si="63"/>
        <v>0</v>
      </c>
      <c r="U332" s="126">
        <f t="shared" si="71"/>
        <v>90</v>
      </c>
      <c r="V332" s="126">
        <f t="shared" si="64"/>
        <v>0</v>
      </c>
    </row>
    <row r="333" spans="1:23" ht="36" customHeight="1" x14ac:dyDescent="0.2">
      <c r="A333" s="10" t="str">
        <f>Questions!$A333</f>
        <v>AILM-06</v>
      </c>
      <c r="B333" s="10" t="str">
        <f t="shared" si="65"/>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Evaluation'!$A$56:$J$346,3,0)&amp;""</f>
        <v/>
      </c>
      <c r="G333" s="10" t="str">
        <f>VLOOKUP($A333,'Institution Evaluation'!$A$56:$J$346,6,0)&amp;""</f>
        <v>Yes</v>
      </c>
      <c r="H333" s="10" t="str">
        <f>VLOOKUP($A333,'Institution Evaluation'!$A$56:$J$346,7,0)&amp;""</f>
        <v/>
      </c>
      <c r="I333" s="10" t="str">
        <f>VLOOKUP($A333,'Institution Evaluation'!$A$56:$J$346,8,0)&amp;""</f>
        <v>Standard Importance</v>
      </c>
      <c r="J333" s="10" t="str">
        <f>VLOOKUP($A333,'Institution Evaluation'!$A$56:$J$346,9,0)&amp;""</f>
        <v/>
      </c>
      <c r="K333" s="10">
        <f t="shared" si="66"/>
        <v>10</v>
      </c>
      <c r="L333" s="126">
        <f>IF($E333="Not Scored", "N/A",IF(AND($D333='Auto Responses'!$J$27,$H333=""),"N/A",IF(AND($D333='Auto Responses'!$J$27,$H333='Auto Responses'!$J$7),1,IF(AND($D333='Auto Responses'!$J$27,$H333='Auto Responses'!$J$8),0,IF(OR($F333=$G333,$H333='Auto Responses'!$J$7),1,0)))))</f>
        <v>0</v>
      </c>
      <c r="M333" s="10" t="str">
        <f>VLOOKUP($A333,'Institution Evaluation'!$A$56:$J$346,10,0)&amp;""</f>
        <v>FALSE</v>
      </c>
      <c r="N333" s="10">
        <f t="shared" si="67"/>
        <v>0</v>
      </c>
      <c r="O333" s="126">
        <f t="shared" si="68"/>
        <v>10</v>
      </c>
      <c r="P333" s="126">
        <f t="shared" si="69"/>
        <v>0</v>
      </c>
      <c r="Q333" s="126">
        <f t="shared" si="61"/>
        <v>0</v>
      </c>
      <c r="R333" s="126">
        <f t="shared" si="70"/>
        <v>0</v>
      </c>
      <c r="S333" s="126">
        <f t="shared" si="62"/>
        <v>0</v>
      </c>
      <c r="T333" s="126">
        <f t="shared" si="63"/>
        <v>0</v>
      </c>
      <c r="U333" s="126">
        <f t="shared" si="71"/>
        <v>90</v>
      </c>
      <c r="V333" s="126">
        <f t="shared" si="64"/>
        <v>0</v>
      </c>
      <c r="W333" s="273" t="s">
        <v>1545</v>
      </c>
    </row>
    <row r="334" spans="1:23" ht="15.75" thickBot="1" x14ac:dyDescent="0.25">
      <c r="A334" s="9"/>
      <c r="B334" s="9"/>
      <c r="C334" s="9"/>
      <c r="D334" s="9"/>
      <c r="E334" s="9"/>
      <c r="F334" s="9"/>
      <c r="G334" s="9"/>
      <c r="H334" s="9"/>
      <c r="I334" s="9"/>
      <c r="J334" s="9"/>
      <c r="K334" s="9"/>
    </row>
    <row r="335" spans="1:23" ht="15.75" thickBot="1" x14ac:dyDescent="0.25">
      <c r="A335" s="9"/>
      <c r="B335" s="9"/>
      <c r="C335" s="9"/>
      <c r="D335" s="9"/>
      <c r="E335" s="9"/>
      <c r="F335" s="9"/>
      <c r="G335" s="9"/>
      <c r="H335" s="9"/>
      <c r="I335" s="9"/>
      <c r="J335" s="9"/>
      <c r="K335" s="9"/>
      <c r="Q335" s="183">
        <f>SUM($Q3:$Q334)</f>
        <v>0</v>
      </c>
      <c r="R335" s="184"/>
      <c r="S335" s="184"/>
      <c r="T335" s="185">
        <f>SUM($T3:$T334)</f>
        <v>90</v>
      </c>
    </row>
    <row r="336" spans="1:23" x14ac:dyDescent="0.2">
      <c r="A336" s="273" t="s">
        <v>1553</v>
      </c>
      <c r="B336" s="9"/>
      <c r="C336" s="9"/>
      <c r="D336" s="9"/>
      <c r="E336" s="9"/>
      <c r="F336" s="9"/>
      <c r="G336" s="9"/>
      <c r="H336" s="9"/>
      <c r="I336" s="9"/>
      <c r="J336" s="9"/>
      <c r="K336" s="9"/>
    </row>
    <row r="337" spans="1:11" hidden="1" x14ac:dyDescent="0.2">
      <c r="A337" s="9"/>
      <c r="B337" s="9"/>
      <c r="C337" s="9"/>
      <c r="D337" s="9"/>
      <c r="E337" s="9"/>
      <c r="F337" s="9"/>
      <c r="G337" s="9"/>
      <c r="H337" s="9"/>
      <c r="I337" s="9"/>
      <c r="J337" s="9"/>
      <c r="K337" s="9"/>
    </row>
    <row r="338" spans="1:11" hidden="1" x14ac:dyDescent="0.2">
      <c r="A338" s="9"/>
      <c r="B338" s="9"/>
      <c r="C338" s="9"/>
      <c r="D338" s="9"/>
      <c r="E338" s="9"/>
      <c r="F338" s="9"/>
      <c r="G338" s="9"/>
      <c r="H338" s="9"/>
      <c r="I338" s="9"/>
      <c r="J338" s="9"/>
      <c r="K338" s="9"/>
    </row>
    <row r="339" spans="1:11" hidden="1" x14ac:dyDescent="0.2">
      <c r="A339" s="9"/>
      <c r="B339" s="9"/>
      <c r="C339" s="9"/>
      <c r="D339" s="9"/>
      <c r="E339" s="9"/>
      <c r="F339" s="9"/>
      <c r="G339" s="9"/>
      <c r="H339" s="9"/>
      <c r="I339" s="9"/>
      <c r="J339" s="9"/>
      <c r="K339" s="9"/>
    </row>
    <row r="340" spans="1:11" hidden="1" x14ac:dyDescent="0.2">
      <c r="A340" s="9"/>
      <c r="B340" s="9"/>
      <c r="C340" s="9"/>
      <c r="D340" s="9"/>
      <c r="E340" s="9"/>
      <c r="F340" s="9"/>
      <c r="G340" s="9"/>
      <c r="H340" s="9"/>
      <c r="I340" s="9"/>
      <c r="J340" s="9"/>
      <c r="K340" s="9"/>
    </row>
    <row r="341" spans="1:11" hidden="1" x14ac:dyDescent="0.2">
      <c r="A341" s="9"/>
      <c r="B341" s="9"/>
      <c r="C341" s="9"/>
      <c r="D341" s="9"/>
      <c r="E341" s="9"/>
      <c r="F341" s="9"/>
      <c r="G341" s="9"/>
      <c r="H341" s="9"/>
      <c r="I341" s="9"/>
      <c r="J341" s="9"/>
      <c r="K341" s="9"/>
    </row>
    <row r="342" spans="1:11" hidden="1" x14ac:dyDescent="0.2">
      <c r="A342" s="9"/>
      <c r="B342" s="9"/>
      <c r="C342" s="9"/>
      <c r="D342" s="9"/>
      <c r="E342" s="9"/>
      <c r="F342" s="9"/>
      <c r="G342" s="9"/>
      <c r="H342" s="9"/>
      <c r="I342" s="9"/>
      <c r="J342" s="9"/>
      <c r="K342" s="9"/>
    </row>
    <row r="343" spans="1:11" hidden="1" x14ac:dyDescent="0.2">
      <c r="A343" s="9"/>
      <c r="B343" s="9"/>
      <c r="C343" s="9"/>
      <c r="D343" s="9"/>
      <c r="E343" s="9"/>
      <c r="F343" s="9"/>
      <c r="G343" s="9"/>
      <c r="H343" s="9"/>
      <c r="I343" s="9"/>
      <c r="J343" s="9"/>
      <c r="K343" s="9"/>
    </row>
    <row r="344" spans="1:11" hidden="1" x14ac:dyDescent="0.2">
      <c r="A344" s="9"/>
      <c r="B344" s="9"/>
      <c r="C344" s="9"/>
      <c r="D344" s="9"/>
      <c r="E344" s="9"/>
      <c r="F344" s="9"/>
      <c r="G344" s="9"/>
      <c r="H344" s="9"/>
      <c r="I344" s="9"/>
      <c r="J344" s="9"/>
      <c r="K344" s="9"/>
    </row>
    <row r="345" spans="1:11" hidden="1" x14ac:dyDescent="0.2">
      <c r="A345" s="9"/>
      <c r="B345" s="9"/>
      <c r="C345" s="9"/>
      <c r="D345" s="9"/>
      <c r="E345" s="9"/>
      <c r="F345" s="9"/>
      <c r="G345" s="9"/>
      <c r="H345" s="9"/>
      <c r="I345" s="9"/>
      <c r="J345" s="9"/>
      <c r="K345" s="9"/>
    </row>
    <row r="346" spans="1:11" hidden="1" x14ac:dyDescent="0.2">
      <c r="A346" s="9"/>
      <c r="B346" s="9"/>
      <c r="C346" s="9"/>
      <c r="D346" s="9"/>
      <c r="E346" s="9"/>
      <c r="F346" s="9"/>
      <c r="G346" s="9"/>
      <c r="H346" s="9"/>
      <c r="I346" s="9"/>
      <c r="J346" s="9"/>
      <c r="K346" s="9"/>
    </row>
    <row r="347" spans="1:11" hidden="1" x14ac:dyDescent="0.2">
      <c r="A347" s="9"/>
      <c r="B347" s="9"/>
      <c r="C347" s="9"/>
      <c r="D347" s="9"/>
      <c r="E347" s="9"/>
      <c r="F347" s="9"/>
      <c r="G347" s="9"/>
      <c r="H347" s="9"/>
      <c r="I347" s="9"/>
      <c r="J347" s="9"/>
      <c r="K347" s="9"/>
    </row>
    <row r="348" spans="1:11" hidden="1" x14ac:dyDescent="0.2">
      <c r="A348" s="9"/>
      <c r="B348" s="9"/>
      <c r="C348" s="9"/>
      <c r="D348" s="9"/>
      <c r="E348" s="9"/>
      <c r="F348" s="9"/>
      <c r="G348" s="9"/>
      <c r="H348" s="9"/>
      <c r="I348" s="9"/>
      <c r="J348" s="9"/>
      <c r="K348" s="9"/>
    </row>
    <row r="349" spans="1:11" hidden="1" x14ac:dyDescent="0.2">
      <c r="A349" s="9"/>
      <c r="B349" s="9"/>
      <c r="C349" s="9"/>
      <c r="D349" s="9"/>
      <c r="E349" s="9"/>
      <c r="F349" s="9"/>
      <c r="G349" s="9"/>
      <c r="H349" s="9"/>
      <c r="I349" s="9"/>
      <c r="J349" s="9"/>
      <c r="K349" s="9"/>
    </row>
    <row r="350" spans="1:11" hidden="1" x14ac:dyDescent="0.2">
      <c r="A350" s="9"/>
      <c r="B350" s="9"/>
      <c r="C350" s="9"/>
      <c r="D350" s="9"/>
      <c r="E350" s="9"/>
      <c r="F350" s="9"/>
      <c r="G350" s="9"/>
      <c r="H350" s="9"/>
      <c r="I350" s="9"/>
      <c r="J350" s="9"/>
      <c r="K350" s="9"/>
    </row>
    <row r="351" spans="1:11" hidden="1" x14ac:dyDescent="0.2">
      <c r="A351" s="9"/>
      <c r="B351" s="9"/>
      <c r="C351" s="9"/>
      <c r="D351" s="9"/>
      <c r="E351" s="9"/>
      <c r="F351" s="9"/>
      <c r="G351" s="9"/>
      <c r="H351" s="9"/>
      <c r="I351" s="9"/>
      <c r="J351" s="9"/>
      <c r="K351" s="9"/>
    </row>
    <row r="352" spans="1:11" hidden="1" x14ac:dyDescent="0.2">
      <c r="A352" s="9"/>
      <c r="B352" s="9"/>
      <c r="C352" s="9"/>
      <c r="D352" s="9"/>
      <c r="E352" s="9"/>
      <c r="F352" s="9"/>
      <c r="G352" s="9"/>
      <c r="H352" s="9"/>
      <c r="I352" s="9"/>
      <c r="J352" s="9"/>
      <c r="K352" s="9"/>
    </row>
    <row r="353" spans="1:11" hidden="1" x14ac:dyDescent="0.2">
      <c r="A353" s="9"/>
      <c r="B353" s="9"/>
      <c r="C353" s="9"/>
      <c r="D353" s="9"/>
      <c r="E353" s="9"/>
      <c r="F353" s="9"/>
      <c r="G353" s="9"/>
      <c r="H353" s="9"/>
      <c r="I353" s="9"/>
      <c r="J353" s="9"/>
      <c r="K353" s="9"/>
    </row>
    <row r="354" spans="1:11" hidden="1" x14ac:dyDescent="0.2">
      <c r="A354" s="9"/>
      <c r="B354" s="9"/>
      <c r="C354" s="9"/>
      <c r="D354" s="9"/>
      <c r="E354" s="9"/>
      <c r="F354" s="9"/>
      <c r="G354" s="9"/>
      <c r="H354" s="9"/>
      <c r="I354" s="9"/>
      <c r="J354" s="9"/>
      <c r="K354" s="9"/>
    </row>
    <row r="355" spans="1:11" hidden="1" x14ac:dyDescent="0.2">
      <c r="A355" s="9"/>
      <c r="B355" s="9"/>
      <c r="C355" s="9"/>
      <c r="D355" s="9"/>
      <c r="E355" s="9"/>
      <c r="F355" s="9"/>
      <c r="G355" s="9"/>
      <c r="H355" s="9"/>
      <c r="I355" s="9"/>
      <c r="J355" s="9"/>
      <c r="K355" s="9"/>
    </row>
    <row r="356" spans="1:11" hidden="1" x14ac:dyDescent="0.2">
      <c r="A356" s="9"/>
      <c r="B356" s="9"/>
      <c r="C356" s="9"/>
      <c r="D356" s="9"/>
      <c r="E356" s="9"/>
      <c r="F356" s="9"/>
      <c r="G356" s="9"/>
      <c r="H356" s="9"/>
      <c r="I356" s="9"/>
      <c r="J356" s="9"/>
      <c r="K356" s="9"/>
    </row>
    <row r="357" spans="1:11" hidden="1" x14ac:dyDescent="0.2">
      <c r="A357" s="9"/>
      <c r="B357" s="9"/>
      <c r="C357" s="9"/>
      <c r="D357" s="9"/>
      <c r="E357" s="9"/>
      <c r="F357" s="9"/>
      <c r="G357" s="9"/>
      <c r="H357" s="9"/>
      <c r="I357" s="9"/>
      <c r="J357" s="9"/>
      <c r="K357" s="9"/>
    </row>
    <row r="358" spans="1:11" hidden="1" x14ac:dyDescent="0.2">
      <c r="A358" s="9"/>
      <c r="B358" s="9"/>
      <c r="C358" s="9"/>
      <c r="D358" s="9"/>
      <c r="E358" s="9"/>
      <c r="F358" s="9"/>
      <c r="G358" s="9"/>
      <c r="H358" s="9"/>
      <c r="I358" s="9"/>
      <c r="J358" s="9"/>
      <c r="K358" s="9"/>
    </row>
    <row r="359" spans="1:11" hidden="1" x14ac:dyDescent="0.2">
      <c r="A359" s="9"/>
      <c r="B359" s="9"/>
      <c r="C359" s="9"/>
      <c r="D359" s="9"/>
      <c r="E359" s="9"/>
      <c r="F359" s="9"/>
      <c r="G359" s="9"/>
      <c r="H359" s="9"/>
      <c r="I359" s="9"/>
      <c r="J359" s="9"/>
      <c r="K359" s="9"/>
    </row>
    <row r="360" spans="1:11" hidden="1" x14ac:dyDescent="0.2">
      <c r="A360" s="9"/>
      <c r="B360" s="9"/>
      <c r="C360" s="9"/>
      <c r="D360" s="9"/>
      <c r="E360" s="9"/>
      <c r="F360" s="9"/>
      <c r="G360" s="9"/>
      <c r="H360" s="9"/>
      <c r="I360" s="9"/>
      <c r="J360" s="9"/>
      <c r="K360" s="9"/>
    </row>
    <row r="361" spans="1:11" hidden="1" x14ac:dyDescent="0.2">
      <c r="A361" s="9"/>
      <c r="B361" s="9"/>
      <c r="C361" s="9"/>
      <c r="D361" s="9"/>
      <c r="E361" s="9"/>
      <c r="F361" s="9"/>
      <c r="G361" s="9"/>
      <c r="H361" s="9"/>
      <c r="I361" s="9"/>
      <c r="J361" s="9"/>
      <c r="K361" s="9"/>
    </row>
    <row r="362" spans="1:11" hidden="1" x14ac:dyDescent="0.2">
      <c r="A362" s="9"/>
      <c r="B362" s="9"/>
      <c r="C362" s="9"/>
      <c r="D362" s="9"/>
      <c r="E362" s="9"/>
      <c r="F362" s="9"/>
      <c r="G362" s="9"/>
      <c r="H362" s="9"/>
      <c r="I362" s="9"/>
      <c r="J362" s="9"/>
      <c r="K362" s="9"/>
    </row>
    <row r="363" spans="1:11" hidden="1" x14ac:dyDescent="0.2">
      <c r="A363" s="9"/>
      <c r="B363" s="9"/>
      <c r="C363" s="9"/>
      <c r="D363" s="9"/>
      <c r="E363" s="9"/>
      <c r="F363" s="9"/>
      <c r="G363" s="9"/>
      <c r="H363" s="9"/>
      <c r="I363" s="9"/>
      <c r="J363" s="9"/>
      <c r="K363" s="9"/>
    </row>
    <row r="364" spans="1:11" hidden="1" x14ac:dyDescent="0.2">
      <c r="A364" s="9"/>
      <c r="B364" s="9"/>
      <c r="C364" s="9"/>
      <c r="D364" s="9"/>
      <c r="E364" s="9"/>
      <c r="F364" s="9"/>
      <c r="G364" s="9"/>
      <c r="H364" s="9"/>
      <c r="I364" s="9"/>
      <c r="J364" s="9"/>
      <c r="K364" s="9"/>
    </row>
    <row r="365" spans="1:11" hidden="1" x14ac:dyDescent="0.2">
      <c r="A365" s="9"/>
      <c r="B365" s="9"/>
      <c r="C365" s="9"/>
      <c r="D365" s="9"/>
      <c r="E365" s="9"/>
      <c r="F365" s="9"/>
      <c r="G365" s="9"/>
      <c r="H365" s="9"/>
      <c r="I365" s="9"/>
      <c r="J365" s="9"/>
      <c r="K365" s="9"/>
    </row>
    <row r="366" spans="1:11" hidden="1" x14ac:dyDescent="0.2">
      <c r="A366" s="9"/>
      <c r="B366" s="9"/>
      <c r="C366" s="9"/>
      <c r="D366" s="9"/>
      <c r="E366" s="9"/>
      <c r="F366" s="9"/>
      <c r="G366" s="9"/>
      <c r="H366" s="9"/>
      <c r="I366" s="9"/>
      <c r="J366" s="9"/>
      <c r="K366" s="9"/>
    </row>
    <row r="367" spans="1:11" hidden="1" x14ac:dyDescent="0.2">
      <c r="A367" s="9"/>
      <c r="B367" s="9"/>
      <c r="C367" s="9"/>
      <c r="D367" s="9"/>
      <c r="E367" s="9"/>
      <c r="F367" s="9"/>
      <c r="G367" s="9"/>
      <c r="H367" s="9"/>
      <c r="I367" s="9"/>
      <c r="J367" s="9"/>
      <c r="K367" s="9"/>
    </row>
    <row r="368" spans="1:11" hidden="1" x14ac:dyDescent="0.2">
      <c r="A368" s="9"/>
      <c r="B368" s="9"/>
      <c r="C368" s="9"/>
      <c r="D368" s="9"/>
      <c r="E368" s="9"/>
      <c r="F368" s="9"/>
      <c r="G368" s="9"/>
      <c r="H368" s="9"/>
      <c r="I368" s="9"/>
      <c r="J368" s="9"/>
      <c r="K368" s="9"/>
    </row>
    <row r="369" spans="1:11" hidden="1" x14ac:dyDescent="0.2">
      <c r="A369" s="9"/>
      <c r="B369" s="9"/>
      <c r="C369" s="9"/>
      <c r="D369" s="9"/>
      <c r="E369" s="9"/>
      <c r="F369" s="9"/>
      <c r="G369" s="9"/>
      <c r="H369" s="9"/>
      <c r="I369" s="9"/>
      <c r="J369" s="9"/>
      <c r="K369" s="9"/>
    </row>
    <row r="370" spans="1:11" hidden="1" x14ac:dyDescent="0.2">
      <c r="A370" s="9"/>
      <c r="B370" s="9"/>
      <c r="C370" s="9"/>
      <c r="D370" s="9"/>
      <c r="E370" s="9"/>
      <c r="F370" s="9"/>
      <c r="G370" s="9"/>
      <c r="H370" s="9"/>
      <c r="I370" s="9"/>
      <c r="J370" s="9"/>
      <c r="K370" s="9"/>
    </row>
    <row r="371" spans="1:11" hidden="1" x14ac:dyDescent="0.2">
      <c r="A371" s="9"/>
      <c r="B371" s="9"/>
      <c r="C371" s="9"/>
      <c r="D371" s="9"/>
      <c r="E371" s="9"/>
      <c r="F371" s="9"/>
      <c r="G371" s="9"/>
      <c r="H371" s="9"/>
      <c r="I371" s="9"/>
      <c r="J371" s="9"/>
      <c r="K371" s="9"/>
    </row>
    <row r="372" spans="1:11" hidden="1" x14ac:dyDescent="0.2">
      <c r="A372" s="9"/>
      <c r="B372" s="9"/>
      <c r="C372" s="9"/>
      <c r="D372" s="9"/>
      <c r="E372" s="9"/>
      <c r="F372" s="9"/>
      <c r="G372" s="9"/>
      <c r="H372" s="9"/>
      <c r="I372" s="9"/>
      <c r="J372" s="9"/>
      <c r="K372" s="9"/>
    </row>
    <row r="373" spans="1:11" hidden="1" x14ac:dyDescent="0.2">
      <c r="A373" s="9"/>
      <c r="B373" s="9"/>
      <c r="C373" s="9"/>
      <c r="D373" s="9"/>
      <c r="E373" s="9"/>
      <c r="F373" s="9"/>
      <c r="G373" s="9"/>
      <c r="H373" s="9"/>
      <c r="I373" s="9"/>
      <c r="J373" s="9"/>
      <c r="K373" s="9"/>
    </row>
    <row r="374" spans="1:11" hidden="1" x14ac:dyDescent="0.2">
      <c r="A374" s="9"/>
      <c r="B374" s="9"/>
      <c r="C374" s="9"/>
      <c r="D374" s="9"/>
      <c r="E374" s="9"/>
      <c r="F374" s="9"/>
      <c r="G374" s="9"/>
      <c r="H374" s="9"/>
      <c r="I374" s="9"/>
      <c r="J374" s="9"/>
      <c r="K374" s="9"/>
    </row>
    <row r="375" spans="1:11" hidden="1" x14ac:dyDescent="0.2">
      <c r="A375" s="9"/>
      <c r="B375" s="9"/>
      <c r="C375" s="9"/>
      <c r="D375" s="9"/>
      <c r="E375" s="9"/>
      <c r="F375" s="9"/>
      <c r="G375" s="9"/>
      <c r="H375" s="9"/>
      <c r="I375" s="9"/>
      <c r="J375" s="9"/>
      <c r="K375" s="9"/>
    </row>
    <row r="376" spans="1:11" hidden="1" x14ac:dyDescent="0.2">
      <c r="A376" s="9"/>
      <c r="B376" s="9"/>
      <c r="C376" s="9"/>
      <c r="D376" s="9"/>
      <c r="E376" s="9"/>
      <c r="F376" s="9"/>
      <c r="G376" s="9"/>
      <c r="H376" s="9"/>
      <c r="I376" s="9"/>
      <c r="J376" s="9"/>
      <c r="K376" s="9"/>
    </row>
    <row r="377" spans="1:11" hidden="1" x14ac:dyDescent="0.2">
      <c r="A377" s="9"/>
      <c r="B377" s="9"/>
      <c r="C377" s="9"/>
      <c r="D377" s="9"/>
      <c r="E377" s="9"/>
      <c r="F377" s="9"/>
      <c r="G377" s="9"/>
      <c r="H377" s="9"/>
      <c r="I377" s="9"/>
      <c r="J377" s="9"/>
      <c r="K377" s="9"/>
    </row>
    <row r="378" spans="1:11" hidden="1" x14ac:dyDescent="0.2">
      <c r="A378" s="9"/>
      <c r="B378" s="9"/>
      <c r="C378" s="9"/>
      <c r="D378" s="9"/>
      <c r="E378" s="9"/>
      <c r="F378" s="9"/>
      <c r="G378" s="9"/>
      <c r="H378" s="9"/>
      <c r="I378" s="9"/>
      <c r="J378" s="9"/>
      <c r="K378" s="9"/>
    </row>
    <row r="379" spans="1:11" hidden="1" x14ac:dyDescent="0.2">
      <c r="A379" s="9"/>
      <c r="B379" s="9"/>
      <c r="C379" s="9"/>
      <c r="D379" s="9"/>
      <c r="E379" s="9"/>
      <c r="F379" s="9"/>
      <c r="G379" s="9"/>
      <c r="H379" s="9"/>
      <c r="I379" s="9"/>
      <c r="J379" s="9"/>
      <c r="K379" s="9"/>
    </row>
    <row r="380" spans="1:11" hidden="1" x14ac:dyDescent="0.2">
      <c r="A380" s="9"/>
      <c r="B380" s="9"/>
      <c r="C380" s="9"/>
      <c r="D380" s="9"/>
      <c r="E380" s="9"/>
      <c r="F380" s="9"/>
      <c r="G380" s="9"/>
      <c r="H380" s="9"/>
      <c r="I380" s="9"/>
      <c r="J380" s="9"/>
      <c r="K380" s="9"/>
    </row>
    <row r="381" spans="1:11" hidden="1" x14ac:dyDescent="0.2">
      <c r="A381" s="9"/>
      <c r="B381" s="9"/>
      <c r="C381" s="9"/>
      <c r="D381" s="9"/>
      <c r="E381" s="9"/>
      <c r="F381" s="9"/>
      <c r="G381" s="9"/>
      <c r="H381" s="9"/>
      <c r="I381" s="9"/>
      <c r="J381" s="9"/>
      <c r="K381" s="9"/>
    </row>
    <row r="382" spans="1:11" hidden="1" x14ac:dyDescent="0.2">
      <c r="A382" s="9"/>
      <c r="B382" s="9"/>
      <c r="C382" s="9"/>
      <c r="D382" s="9"/>
      <c r="E382" s="9"/>
      <c r="F382" s="9"/>
      <c r="G382" s="9"/>
      <c r="H382" s="9"/>
      <c r="I382" s="9"/>
      <c r="J382" s="9"/>
      <c r="K382" s="9"/>
    </row>
    <row r="383" spans="1:11" hidden="1" x14ac:dyDescent="0.2">
      <c r="A383" s="9"/>
      <c r="B383" s="9"/>
      <c r="C383" s="9"/>
      <c r="D383" s="9"/>
      <c r="E383" s="9"/>
      <c r="F383" s="9"/>
      <c r="G383" s="9"/>
      <c r="H383" s="9"/>
      <c r="I383" s="9"/>
      <c r="J383" s="9"/>
      <c r="K383" s="9"/>
    </row>
    <row r="384" spans="1:11" hidden="1" x14ac:dyDescent="0.2">
      <c r="A384" s="9"/>
      <c r="B384" s="9"/>
      <c r="C384" s="9"/>
      <c r="D384" s="9"/>
      <c r="E384" s="9"/>
      <c r="F384" s="9"/>
      <c r="G384" s="9"/>
      <c r="H384" s="9"/>
      <c r="I384" s="9"/>
      <c r="J384" s="9"/>
      <c r="K384" s="9"/>
    </row>
    <row r="385" spans="1:11" hidden="1" x14ac:dyDescent="0.2">
      <c r="A385" s="9"/>
      <c r="B385" s="9"/>
      <c r="C385" s="9"/>
      <c r="D385" s="9"/>
      <c r="E385" s="9"/>
      <c r="F385" s="9"/>
      <c r="G385" s="9"/>
      <c r="H385" s="9"/>
      <c r="I385" s="9"/>
      <c r="J385" s="9"/>
      <c r="K385" s="9"/>
    </row>
    <row r="386" spans="1:11" hidden="1" x14ac:dyDescent="0.2">
      <c r="A386" s="9"/>
      <c r="B386" s="9"/>
      <c r="C386" s="9"/>
      <c r="D386" s="9"/>
      <c r="E386" s="9"/>
      <c r="F386" s="9"/>
      <c r="G386" s="9"/>
      <c r="H386" s="9"/>
      <c r="I386" s="9"/>
      <c r="J386" s="9"/>
      <c r="K386" s="9"/>
    </row>
    <row r="387" spans="1:11" hidden="1" x14ac:dyDescent="0.2">
      <c r="A387" s="9"/>
      <c r="B387" s="9"/>
      <c r="C387" s="9"/>
      <c r="D387" s="9"/>
      <c r="E387" s="9"/>
      <c r="F387" s="9"/>
      <c r="G387" s="9"/>
      <c r="H387" s="9"/>
      <c r="I387" s="9"/>
      <c r="J387" s="9"/>
      <c r="K387" s="9"/>
    </row>
    <row r="388" spans="1:11" hidden="1" x14ac:dyDescent="0.2">
      <c r="A388" s="9"/>
      <c r="B388" s="9"/>
      <c r="C388" s="9"/>
      <c r="D388" s="9"/>
      <c r="E388" s="9"/>
      <c r="F388" s="9"/>
      <c r="G388" s="9"/>
      <c r="H388" s="9"/>
      <c r="I388" s="9"/>
      <c r="J388" s="9"/>
      <c r="K388" s="9"/>
    </row>
    <row r="389" spans="1:11" hidden="1" x14ac:dyDescent="0.2">
      <c r="A389" s="9"/>
      <c r="B389" s="9"/>
      <c r="C389" s="9"/>
      <c r="D389" s="9"/>
      <c r="E389" s="9"/>
      <c r="F389" s="9"/>
      <c r="G389" s="9"/>
      <c r="H389" s="9"/>
      <c r="I389" s="9"/>
      <c r="J389" s="9"/>
      <c r="K389" s="9"/>
    </row>
    <row r="390" spans="1:11" hidden="1" x14ac:dyDescent="0.2">
      <c r="A390" s="9"/>
      <c r="B390" s="9"/>
      <c r="C390" s="9"/>
      <c r="D390" s="9"/>
      <c r="E390" s="9"/>
      <c r="F390" s="9"/>
      <c r="G390" s="9"/>
      <c r="H390" s="9"/>
      <c r="I390" s="9"/>
      <c r="J390" s="9"/>
      <c r="K390" s="9"/>
    </row>
    <row r="391" spans="1:11" hidden="1" x14ac:dyDescent="0.2">
      <c r="A391" s="9"/>
      <c r="B391" s="9"/>
      <c r="C391" s="9"/>
      <c r="D391" s="9"/>
      <c r="E391" s="9"/>
      <c r="F391" s="9"/>
      <c r="G391" s="9"/>
      <c r="H391" s="9"/>
      <c r="I391" s="9"/>
      <c r="J391" s="9"/>
      <c r="K391" s="9"/>
    </row>
    <row r="392" spans="1:11" hidden="1" x14ac:dyDescent="0.2">
      <c r="A392" s="9"/>
      <c r="B392" s="9"/>
      <c r="C392" s="9"/>
      <c r="D392" s="9"/>
      <c r="E392" s="9"/>
      <c r="F392" s="9"/>
      <c r="G392" s="9"/>
      <c r="H392" s="9"/>
      <c r="I392" s="9"/>
      <c r="J392" s="9"/>
      <c r="K392" s="9"/>
    </row>
    <row r="393" spans="1:11" hidden="1" x14ac:dyDescent="0.2">
      <c r="A393" s="9"/>
      <c r="B393" s="9"/>
      <c r="C393" s="9"/>
      <c r="D393" s="9"/>
      <c r="E393" s="9"/>
      <c r="F393" s="9"/>
      <c r="G393" s="9"/>
      <c r="H393" s="9"/>
      <c r="I393" s="9"/>
      <c r="J393" s="9"/>
      <c r="K393" s="9"/>
    </row>
    <row r="394" spans="1:11" hidden="1" x14ac:dyDescent="0.2">
      <c r="A394" s="9"/>
      <c r="B394" s="9"/>
      <c r="C394" s="9"/>
      <c r="D394" s="9"/>
      <c r="E394" s="9"/>
      <c r="F394" s="9"/>
      <c r="G394" s="9"/>
      <c r="H394" s="9"/>
      <c r="I394" s="9"/>
      <c r="J394" s="9"/>
      <c r="K394" s="9"/>
    </row>
    <row r="395" spans="1:11" hidden="1" x14ac:dyDescent="0.2">
      <c r="A395" s="9"/>
      <c r="B395" s="9"/>
      <c r="C395" s="9"/>
      <c r="D395" s="9"/>
      <c r="E395" s="9"/>
      <c r="F395" s="9"/>
      <c r="G395" s="9"/>
      <c r="H395" s="9"/>
      <c r="I395" s="9"/>
      <c r="J395" s="9"/>
      <c r="K395" s="9"/>
    </row>
    <row r="396" spans="1:11" hidden="1" x14ac:dyDescent="0.2">
      <c r="A396" s="9"/>
      <c r="B396" s="9"/>
      <c r="C396" s="9"/>
      <c r="D396" s="9"/>
      <c r="E396" s="9"/>
      <c r="F396" s="9"/>
      <c r="G396" s="9"/>
      <c r="H396" s="9"/>
      <c r="I396" s="9"/>
      <c r="J396" s="9"/>
      <c r="K396" s="9"/>
    </row>
    <row r="397" spans="1:11" hidden="1" x14ac:dyDescent="0.2">
      <c r="A397" s="9"/>
      <c r="B397" s="9"/>
      <c r="C397" s="9"/>
      <c r="D397" s="9"/>
      <c r="E397" s="9"/>
      <c r="F397" s="9"/>
      <c r="G397" s="9"/>
      <c r="H397" s="9"/>
      <c r="I397" s="9"/>
      <c r="J397" s="9"/>
      <c r="K397" s="9"/>
    </row>
    <row r="398" spans="1:11" hidden="1" x14ac:dyDescent="0.2">
      <c r="A398" s="9"/>
      <c r="B398" s="9"/>
      <c r="C398" s="9"/>
      <c r="D398" s="9"/>
      <c r="E398" s="9"/>
      <c r="F398" s="9"/>
      <c r="G398" s="9"/>
      <c r="H398" s="9"/>
      <c r="I398" s="9"/>
      <c r="J398" s="9"/>
      <c r="K398" s="9"/>
    </row>
    <row r="399" spans="1:11" hidden="1" x14ac:dyDescent="0.2">
      <c r="A399" s="9"/>
      <c r="B399" s="9"/>
      <c r="C399" s="9"/>
      <c r="D399" s="9"/>
      <c r="E399" s="9"/>
      <c r="F399" s="9"/>
      <c r="G399" s="9"/>
      <c r="H399" s="9"/>
      <c r="I399" s="9"/>
      <c r="J399" s="9"/>
      <c r="K399" s="9"/>
    </row>
    <row r="400" spans="1:11" hidden="1" x14ac:dyDescent="0.2">
      <c r="A400" s="9"/>
      <c r="B400" s="9"/>
      <c r="C400" s="9"/>
      <c r="D400" s="9"/>
      <c r="E400" s="9"/>
      <c r="F400" s="9"/>
      <c r="G400" s="9"/>
      <c r="H400" s="9"/>
      <c r="I400" s="9"/>
      <c r="J400" s="9"/>
      <c r="K400" s="9"/>
    </row>
    <row r="401" spans="1:11" hidden="1" x14ac:dyDescent="0.2">
      <c r="A401" s="9"/>
      <c r="B401" s="9"/>
      <c r="C401" s="9"/>
      <c r="D401" s="9"/>
      <c r="E401" s="9"/>
      <c r="F401" s="9"/>
      <c r="G401" s="9"/>
      <c r="H401" s="9"/>
      <c r="I401" s="9"/>
      <c r="J401" s="9"/>
      <c r="K401" s="9"/>
    </row>
    <row r="402" spans="1:11" hidden="1" x14ac:dyDescent="0.2">
      <c r="A402" s="9"/>
      <c r="B402" s="9"/>
      <c r="C402" s="9"/>
      <c r="D402" s="9"/>
      <c r="E402" s="9"/>
      <c r="F402" s="9"/>
      <c r="G402" s="9"/>
      <c r="H402" s="9"/>
      <c r="I402" s="9"/>
      <c r="J402" s="9"/>
      <c r="K402" s="9"/>
    </row>
    <row r="403" spans="1:11" hidden="1" x14ac:dyDescent="0.2">
      <c r="A403" s="9"/>
      <c r="B403" s="9"/>
      <c r="C403" s="9"/>
      <c r="D403" s="9"/>
      <c r="E403" s="9"/>
      <c r="F403" s="9"/>
      <c r="G403" s="9"/>
      <c r="H403" s="9"/>
      <c r="I403" s="9"/>
      <c r="J403" s="9"/>
      <c r="K403" s="9"/>
    </row>
    <row r="404" spans="1:11" hidden="1" x14ac:dyDescent="0.2">
      <c r="A404" s="9"/>
      <c r="B404" s="9"/>
      <c r="C404" s="9"/>
      <c r="D404" s="9"/>
      <c r="E404" s="9"/>
      <c r="F404" s="9"/>
      <c r="G404" s="9"/>
      <c r="H404" s="9"/>
      <c r="I404" s="9"/>
      <c r="J404" s="9"/>
      <c r="K404" s="9"/>
    </row>
    <row r="405" spans="1:11" hidden="1" x14ac:dyDescent="0.2">
      <c r="A405" s="9"/>
      <c r="B405" s="9"/>
      <c r="C405" s="9"/>
      <c r="D405" s="9"/>
      <c r="E405" s="9"/>
      <c r="F405" s="9"/>
      <c r="G405" s="9"/>
      <c r="H405" s="9"/>
      <c r="I405" s="9"/>
      <c r="J405" s="9"/>
      <c r="K405" s="9"/>
    </row>
    <row r="406" spans="1:11" hidden="1" x14ac:dyDescent="0.2">
      <c r="A406" s="9"/>
      <c r="B406" s="9"/>
      <c r="C406" s="9"/>
      <c r="D406" s="9"/>
      <c r="E406" s="9"/>
      <c r="F406" s="9"/>
      <c r="G406" s="9"/>
      <c r="H406" s="9"/>
      <c r="I406" s="9"/>
      <c r="J406" s="9"/>
      <c r="K406" s="9"/>
    </row>
    <row r="407" spans="1:11" hidden="1" x14ac:dyDescent="0.2">
      <c r="A407" s="9"/>
      <c r="B407" s="9"/>
      <c r="C407" s="9"/>
      <c r="D407" s="9"/>
      <c r="E407" s="9"/>
      <c r="F407" s="9"/>
      <c r="G407" s="9"/>
      <c r="H407" s="9"/>
      <c r="I407" s="9"/>
      <c r="J407" s="9"/>
      <c r="K407" s="9"/>
    </row>
    <row r="408" spans="1:11" hidden="1" x14ac:dyDescent="0.2">
      <c r="A408" s="9"/>
      <c r="B408" s="9"/>
      <c r="C408" s="9"/>
      <c r="D408" s="9"/>
      <c r="E408" s="9"/>
      <c r="F408" s="9"/>
      <c r="G408" s="9"/>
      <c r="H408" s="9"/>
      <c r="I408" s="9"/>
      <c r="J408" s="9"/>
      <c r="K408" s="9"/>
    </row>
    <row r="409" spans="1:11" hidden="1" x14ac:dyDescent="0.2">
      <c r="A409" s="9"/>
      <c r="B409" s="9"/>
      <c r="C409" s="9"/>
      <c r="D409" s="9"/>
      <c r="E409" s="9"/>
      <c r="F409" s="9"/>
      <c r="G409" s="9"/>
      <c r="H409" s="9"/>
      <c r="I409" s="9"/>
      <c r="J409" s="9"/>
      <c r="K409" s="9"/>
    </row>
    <row r="410" spans="1:11" hidden="1" x14ac:dyDescent="0.2">
      <c r="A410" s="9"/>
      <c r="B410" s="9"/>
      <c r="C410" s="9"/>
      <c r="D410" s="9"/>
      <c r="E410" s="9"/>
      <c r="F410" s="9"/>
      <c r="G410" s="9"/>
      <c r="H410" s="9"/>
      <c r="I410" s="9"/>
      <c r="J410" s="9"/>
      <c r="K410" s="9"/>
    </row>
    <row r="411" spans="1:11" hidden="1" x14ac:dyDescent="0.2">
      <c r="A411" s="9"/>
      <c r="B411" s="9"/>
      <c r="C411" s="9"/>
      <c r="D411" s="9"/>
      <c r="E411" s="9"/>
      <c r="F411" s="9"/>
      <c r="G411" s="9"/>
      <c r="H411" s="9"/>
      <c r="I411" s="9"/>
      <c r="J411" s="9"/>
      <c r="K411" s="9"/>
    </row>
    <row r="412" spans="1:11" hidden="1" x14ac:dyDescent="0.2">
      <c r="A412" s="9"/>
      <c r="B412" s="9"/>
      <c r="C412" s="9"/>
      <c r="D412" s="9"/>
      <c r="E412" s="9"/>
      <c r="F412" s="9"/>
      <c r="G412" s="9"/>
      <c r="H412" s="9"/>
      <c r="I412" s="9"/>
      <c r="J412" s="9"/>
      <c r="K412" s="9"/>
    </row>
    <row r="413" spans="1:11" hidden="1" x14ac:dyDescent="0.2">
      <c r="A413" s="9"/>
      <c r="B413" s="9"/>
      <c r="C413" s="9"/>
      <c r="D413" s="9"/>
      <c r="E413" s="9"/>
      <c r="F413" s="9"/>
      <c r="G413" s="9"/>
      <c r="H413" s="9"/>
      <c r="I413" s="9"/>
      <c r="J413" s="9"/>
      <c r="K413" s="9"/>
    </row>
    <row r="414" spans="1:11" hidden="1" x14ac:dyDescent="0.2">
      <c r="A414" s="9"/>
      <c r="B414" s="9"/>
      <c r="C414" s="9"/>
      <c r="D414" s="9"/>
      <c r="E414" s="9"/>
      <c r="F414" s="9"/>
      <c r="G414" s="9"/>
      <c r="H414" s="9"/>
      <c r="I414" s="9"/>
      <c r="J414" s="9"/>
      <c r="K414" s="9"/>
    </row>
    <row r="415" spans="1:11" hidden="1" x14ac:dyDescent="0.2">
      <c r="A415" s="9"/>
      <c r="B415" s="9"/>
      <c r="C415" s="9"/>
      <c r="D415" s="9"/>
      <c r="E415" s="9"/>
      <c r="F415" s="9"/>
      <c r="G415" s="9"/>
      <c r="H415" s="9"/>
      <c r="I415" s="9"/>
      <c r="J415" s="9"/>
      <c r="K415" s="9"/>
    </row>
    <row r="416" spans="1:11" hidden="1" x14ac:dyDescent="0.2">
      <c r="A416" s="9"/>
      <c r="B416" s="9"/>
      <c r="C416" s="9"/>
      <c r="D416" s="9"/>
      <c r="E416" s="9"/>
      <c r="F416" s="9"/>
      <c r="G416" s="9"/>
      <c r="H416" s="9"/>
      <c r="I416" s="9"/>
      <c r="J416" s="9"/>
      <c r="K416" s="9"/>
    </row>
    <row r="417" spans="1:11" hidden="1" x14ac:dyDescent="0.2">
      <c r="A417" s="9"/>
      <c r="B417" s="9"/>
      <c r="C417" s="9"/>
      <c r="D417" s="9"/>
      <c r="E417" s="9"/>
      <c r="F417" s="9"/>
      <c r="G417" s="9"/>
      <c r="H417" s="9"/>
      <c r="I417" s="9"/>
      <c r="J417" s="9"/>
      <c r="K417" s="9"/>
    </row>
    <row r="418" spans="1:11" hidden="1" x14ac:dyDescent="0.2">
      <c r="A418" s="9"/>
      <c r="B418" s="9"/>
      <c r="C418" s="9"/>
      <c r="D418" s="9"/>
      <c r="E418" s="9"/>
      <c r="F418" s="9"/>
      <c r="G418" s="9"/>
      <c r="H418" s="9"/>
      <c r="I418" s="9"/>
      <c r="J418" s="9"/>
      <c r="K418" s="9"/>
    </row>
    <row r="419" spans="1:11" hidden="1" x14ac:dyDescent="0.2">
      <c r="A419" s="9"/>
      <c r="B419" s="9"/>
      <c r="C419" s="9"/>
      <c r="D419" s="9"/>
      <c r="E419" s="9"/>
      <c r="F419" s="9"/>
      <c r="G419" s="9"/>
      <c r="H419" s="9"/>
      <c r="I419" s="9"/>
      <c r="J419" s="9"/>
      <c r="K419" s="9"/>
    </row>
    <row r="420" spans="1:11" hidden="1" x14ac:dyDescent="0.2">
      <c r="A420" s="9"/>
      <c r="B420" s="9"/>
      <c r="C420" s="9"/>
      <c r="D420" s="9"/>
      <c r="E420" s="9"/>
      <c r="F420" s="9"/>
      <c r="G420" s="9"/>
      <c r="H420" s="9"/>
      <c r="I420" s="9"/>
      <c r="J420" s="9"/>
      <c r="K420" s="9"/>
    </row>
    <row r="421" spans="1:11" hidden="1" x14ac:dyDescent="0.2">
      <c r="A421" s="9"/>
      <c r="B421" s="9"/>
      <c r="C421" s="9"/>
      <c r="D421" s="9"/>
      <c r="E421" s="9"/>
      <c r="F421" s="9"/>
      <c r="G421" s="9"/>
      <c r="H421" s="9"/>
      <c r="I421" s="9"/>
      <c r="J421" s="9"/>
      <c r="K421" s="9"/>
    </row>
    <row r="422" spans="1:11" hidden="1" x14ac:dyDescent="0.2">
      <c r="A422" s="9"/>
      <c r="B422" s="9"/>
      <c r="C422" s="9"/>
      <c r="D422" s="9"/>
      <c r="E422" s="9"/>
      <c r="F422" s="9"/>
      <c r="G422" s="9"/>
      <c r="H422" s="9"/>
      <c r="I422" s="9"/>
      <c r="J422" s="9"/>
      <c r="K422" s="9"/>
    </row>
    <row r="423" spans="1:11" hidden="1" x14ac:dyDescent="0.2">
      <c r="A423" s="9"/>
      <c r="B423" s="9"/>
      <c r="C423" s="9"/>
      <c r="D423" s="9"/>
      <c r="E423" s="9"/>
      <c r="F423" s="9"/>
      <c r="G423" s="9"/>
      <c r="H423" s="9"/>
      <c r="I423" s="9"/>
      <c r="J423" s="9"/>
      <c r="K423" s="9"/>
    </row>
    <row r="424" spans="1:11" hidden="1" x14ac:dyDescent="0.2">
      <c r="A424" s="9"/>
      <c r="B424" s="9"/>
      <c r="C424" s="9"/>
      <c r="D424" s="9"/>
      <c r="E424" s="9"/>
      <c r="F424" s="9"/>
      <c r="G424" s="9"/>
      <c r="H424" s="9"/>
      <c r="I424" s="9"/>
      <c r="J424" s="9"/>
      <c r="K424" s="9"/>
    </row>
    <row r="425" spans="1:11" hidden="1" x14ac:dyDescent="0.2">
      <c r="A425" s="9"/>
      <c r="B425" s="9"/>
      <c r="C425" s="9"/>
      <c r="D425" s="9"/>
      <c r="E425" s="9"/>
      <c r="F425" s="9"/>
      <c r="G425" s="9"/>
      <c r="H425" s="9"/>
      <c r="I425" s="9"/>
      <c r="J425" s="9"/>
      <c r="K425" s="9"/>
    </row>
    <row r="426" spans="1:11" hidden="1" x14ac:dyDescent="0.2">
      <c r="A426" s="9"/>
      <c r="B426" s="9"/>
      <c r="C426" s="9"/>
      <c r="D426" s="9"/>
      <c r="E426" s="9"/>
      <c r="F426" s="9"/>
      <c r="G426" s="9"/>
      <c r="H426" s="9"/>
      <c r="I426" s="9"/>
      <c r="J426" s="9"/>
      <c r="K426" s="9"/>
    </row>
    <row r="427" spans="1:11" hidden="1" x14ac:dyDescent="0.2">
      <c r="A427" s="9"/>
      <c r="B427" s="9"/>
      <c r="C427" s="9"/>
      <c r="D427" s="9"/>
      <c r="E427" s="9"/>
      <c r="F427" s="9"/>
      <c r="G427" s="9"/>
      <c r="H427" s="9"/>
      <c r="I427" s="9"/>
      <c r="J427" s="9"/>
      <c r="K427" s="9"/>
    </row>
    <row r="428" spans="1:11" hidden="1" x14ac:dyDescent="0.2">
      <c r="A428" s="9"/>
      <c r="B428" s="9"/>
      <c r="C428" s="9"/>
      <c r="D428" s="9"/>
      <c r="E428" s="9"/>
      <c r="F428" s="9"/>
      <c r="G428" s="9"/>
      <c r="H428" s="9"/>
      <c r="I428" s="9"/>
      <c r="J428" s="9"/>
      <c r="K428" s="9"/>
    </row>
    <row r="429" spans="1:11" hidden="1" x14ac:dyDescent="0.2">
      <c r="A429" s="9"/>
      <c r="B429" s="9"/>
      <c r="C429" s="9"/>
      <c r="D429" s="9"/>
      <c r="E429" s="9"/>
      <c r="F429" s="9"/>
      <c r="G429" s="9"/>
      <c r="H429" s="9"/>
      <c r="I429" s="9"/>
      <c r="J429" s="9"/>
      <c r="K429" s="9"/>
    </row>
    <row r="430" spans="1:11" hidden="1" x14ac:dyDescent="0.2">
      <c r="A430" s="9"/>
      <c r="B430" s="9"/>
      <c r="C430" s="9"/>
      <c r="D430" s="9"/>
      <c r="E430" s="9"/>
      <c r="F430" s="9"/>
      <c r="G430" s="9"/>
      <c r="H430" s="9"/>
      <c r="I430" s="9"/>
      <c r="J430" s="9"/>
      <c r="K430" s="9"/>
    </row>
    <row r="431" spans="1:11" hidden="1" x14ac:dyDescent="0.2">
      <c r="A431" s="9"/>
      <c r="B431" s="9"/>
      <c r="C431" s="9"/>
      <c r="D431" s="9"/>
      <c r="E431" s="9"/>
      <c r="F431" s="9"/>
      <c r="G431" s="9"/>
      <c r="H431" s="9"/>
      <c r="I431" s="9"/>
      <c r="J431" s="9"/>
      <c r="K431" s="9"/>
    </row>
    <row r="432" spans="1:11" hidden="1" x14ac:dyDescent="0.2">
      <c r="A432" s="9"/>
      <c r="B432" s="9"/>
      <c r="C432" s="9"/>
      <c r="D432" s="9"/>
      <c r="E432" s="9"/>
      <c r="F432" s="9"/>
      <c r="G432" s="9"/>
      <c r="H432" s="9"/>
      <c r="I432" s="9"/>
      <c r="J432" s="9"/>
      <c r="K432" s="9"/>
    </row>
    <row r="433" spans="1:11" hidden="1" x14ac:dyDescent="0.2">
      <c r="A433" s="9"/>
      <c r="B433" s="9"/>
      <c r="C433" s="9"/>
      <c r="D433" s="9"/>
      <c r="E433" s="9"/>
      <c r="F433" s="9"/>
      <c r="G433" s="9"/>
      <c r="H433" s="9"/>
      <c r="I433" s="9"/>
      <c r="J433" s="9"/>
      <c r="K433" s="9"/>
    </row>
    <row r="434" spans="1:11" hidden="1" x14ac:dyDescent="0.2">
      <c r="A434" s="9"/>
      <c r="B434" s="9"/>
      <c r="C434" s="9"/>
      <c r="D434" s="9"/>
      <c r="E434" s="9"/>
      <c r="F434" s="9"/>
      <c r="G434" s="9"/>
      <c r="H434" s="9"/>
      <c r="I434" s="9"/>
      <c r="J434" s="9"/>
      <c r="K434" s="9"/>
    </row>
    <row r="435" spans="1:11" hidden="1" x14ac:dyDescent="0.2">
      <c r="A435" s="9"/>
      <c r="B435" s="9"/>
      <c r="C435" s="9"/>
      <c r="D435" s="9"/>
      <c r="E435" s="9"/>
      <c r="F435" s="9"/>
      <c r="G435" s="9"/>
      <c r="H435" s="9"/>
      <c r="I435" s="9"/>
      <c r="J435" s="9"/>
      <c r="K435" s="9"/>
    </row>
    <row r="436" spans="1:11" hidden="1" x14ac:dyDescent="0.2">
      <c r="A436" s="9"/>
      <c r="B436" s="9"/>
      <c r="C436" s="9"/>
      <c r="D436" s="9"/>
      <c r="E436" s="9"/>
      <c r="F436" s="9"/>
      <c r="G436" s="9"/>
      <c r="H436" s="9"/>
      <c r="I436" s="9"/>
      <c r="J436" s="9"/>
      <c r="K436" s="9"/>
    </row>
    <row r="437" spans="1:11" hidden="1" x14ac:dyDescent="0.2">
      <c r="A437" s="9"/>
      <c r="B437" s="9"/>
      <c r="C437" s="9"/>
      <c r="D437" s="9"/>
      <c r="E437" s="9"/>
      <c r="F437" s="9"/>
      <c r="G437" s="9"/>
      <c r="H437" s="9"/>
      <c r="I437" s="9"/>
      <c r="J437" s="9"/>
      <c r="K437" s="9"/>
    </row>
    <row r="438" spans="1:11" hidden="1" x14ac:dyDescent="0.2">
      <c r="A438" s="9"/>
      <c r="B438" s="9"/>
      <c r="C438" s="9"/>
      <c r="D438" s="9"/>
      <c r="E438" s="9"/>
      <c r="F438" s="9"/>
      <c r="G438" s="9"/>
      <c r="H438" s="9"/>
      <c r="I438" s="9"/>
      <c r="J438" s="9"/>
      <c r="K438" s="9"/>
    </row>
    <row r="439" spans="1:11" hidden="1" x14ac:dyDescent="0.2">
      <c r="A439" s="9"/>
      <c r="B439" s="9"/>
      <c r="C439" s="9"/>
      <c r="D439" s="9"/>
      <c r="E439" s="9"/>
      <c r="F439" s="9"/>
      <c r="G439" s="9"/>
      <c r="H439" s="9"/>
      <c r="I439" s="9"/>
      <c r="J439" s="9"/>
      <c r="K439" s="9"/>
    </row>
    <row r="440" spans="1:11" hidden="1" x14ac:dyDescent="0.2">
      <c r="A440" s="9"/>
      <c r="B440" s="9"/>
      <c r="C440" s="9"/>
      <c r="D440" s="9"/>
      <c r="E440" s="9"/>
      <c r="F440" s="9"/>
      <c r="G440" s="9"/>
      <c r="H440" s="9"/>
      <c r="I440" s="9"/>
      <c r="J440" s="9"/>
      <c r="K440" s="9"/>
    </row>
    <row r="441" spans="1:11" hidden="1" x14ac:dyDescent="0.2">
      <c r="A441" s="9"/>
      <c r="B441" s="9"/>
      <c r="C441" s="9"/>
      <c r="D441" s="9"/>
      <c r="E441" s="9"/>
      <c r="F441" s="9"/>
      <c r="G441" s="9"/>
      <c r="H441" s="9"/>
      <c r="I441" s="9"/>
      <c r="J441" s="9"/>
      <c r="K441" s="9"/>
    </row>
    <row r="442" spans="1:11" hidden="1" x14ac:dyDescent="0.2">
      <c r="A442" s="9"/>
      <c r="B442" s="9"/>
      <c r="C442" s="9"/>
      <c r="D442" s="9"/>
      <c r="E442" s="9"/>
      <c r="F442" s="9"/>
      <c r="G442" s="9"/>
      <c r="H442" s="9"/>
      <c r="I442" s="9"/>
      <c r="J442" s="9"/>
      <c r="K442" s="9"/>
    </row>
    <row r="443" spans="1:11" hidden="1" x14ac:dyDescent="0.2">
      <c r="A443" s="9"/>
      <c r="B443" s="9"/>
      <c r="C443" s="9"/>
      <c r="D443" s="9"/>
      <c r="E443" s="9"/>
      <c r="F443" s="9"/>
      <c r="G443" s="9"/>
      <c r="H443" s="9"/>
      <c r="I443" s="9"/>
      <c r="J443" s="9"/>
      <c r="K443" s="9"/>
    </row>
    <row r="444" spans="1:11" hidden="1" x14ac:dyDescent="0.2">
      <c r="A444" s="9"/>
      <c r="B444" s="9"/>
      <c r="C444" s="9"/>
      <c r="D444" s="9"/>
      <c r="E444" s="9"/>
      <c r="F444" s="9"/>
      <c r="G444" s="9"/>
      <c r="H444" s="9"/>
      <c r="I444" s="9"/>
      <c r="J444" s="9"/>
      <c r="K444" s="9"/>
    </row>
    <row r="445" spans="1:11" hidden="1" x14ac:dyDescent="0.2">
      <c r="A445" s="9"/>
      <c r="B445" s="9"/>
      <c r="C445" s="9"/>
      <c r="D445" s="9"/>
      <c r="E445" s="9"/>
      <c r="F445" s="9"/>
      <c r="G445" s="9"/>
      <c r="H445" s="9"/>
      <c r="I445" s="9"/>
      <c r="J445" s="9"/>
      <c r="K445" s="9"/>
    </row>
    <row r="446" spans="1:11" hidden="1" x14ac:dyDescent="0.2">
      <c r="A446" s="9"/>
      <c r="B446" s="9"/>
      <c r="C446" s="9"/>
      <c r="D446" s="9"/>
      <c r="E446" s="9"/>
      <c r="F446" s="9"/>
      <c r="G446" s="9"/>
      <c r="H446" s="9"/>
      <c r="I446" s="9"/>
      <c r="J446" s="9"/>
      <c r="K446" s="9"/>
    </row>
    <row r="447" spans="1:11" hidden="1" x14ac:dyDescent="0.2">
      <c r="A447" s="9"/>
      <c r="B447" s="9"/>
      <c r="C447" s="9"/>
      <c r="D447" s="9"/>
      <c r="E447" s="9"/>
      <c r="F447" s="9"/>
      <c r="G447" s="9"/>
      <c r="H447" s="9"/>
      <c r="I447" s="9"/>
      <c r="J447" s="9"/>
      <c r="K447" s="9"/>
    </row>
    <row r="448" spans="1:11" hidden="1" x14ac:dyDescent="0.2">
      <c r="A448" s="9"/>
      <c r="B448" s="9"/>
      <c r="C448" s="9"/>
      <c r="D448" s="9"/>
      <c r="E448" s="9"/>
      <c r="F448" s="9"/>
      <c r="G448" s="9"/>
      <c r="H448" s="9"/>
      <c r="I448" s="9"/>
      <c r="J448" s="9"/>
      <c r="K448" s="9"/>
    </row>
    <row r="449" spans="1:11" hidden="1" x14ac:dyDescent="0.2">
      <c r="A449" s="9"/>
      <c r="B449" s="9"/>
      <c r="C449" s="9"/>
      <c r="D449" s="9"/>
      <c r="E449" s="9"/>
      <c r="F449" s="9"/>
      <c r="G449" s="9"/>
      <c r="H449" s="9"/>
      <c r="I449" s="9"/>
      <c r="J449" s="9"/>
      <c r="K449" s="9"/>
    </row>
    <row r="450" spans="1:11" hidden="1" x14ac:dyDescent="0.2">
      <c r="A450" s="9"/>
      <c r="B450" s="9"/>
      <c r="C450" s="9"/>
      <c r="D450" s="9"/>
      <c r="E450" s="9"/>
      <c r="F450" s="9"/>
      <c r="G450" s="9"/>
      <c r="H450" s="9"/>
      <c r="I450" s="9"/>
      <c r="J450" s="9"/>
      <c r="K450" s="9"/>
    </row>
    <row r="451" spans="1:11" hidden="1" x14ac:dyDescent="0.2">
      <c r="A451" s="9"/>
      <c r="B451" s="9"/>
      <c r="C451" s="9"/>
      <c r="D451" s="9"/>
      <c r="E451" s="9"/>
      <c r="F451" s="9"/>
      <c r="G451" s="9"/>
      <c r="H451" s="9"/>
      <c r="I451" s="9"/>
      <c r="J451" s="9"/>
      <c r="K451" s="9"/>
    </row>
    <row r="452" spans="1:11" hidden="1" x14ac:dyDescent="0.2">
      <c r="A452" s="9"/>
      <c r="B452" s="9"/>
      <c r="C452" s="9"/>
      <c r="D452" s="9"/>
      <c r="E452" s="9"/>
      <c r="F452" s="9"/>
      <c r="G452" s="9"/>
      <c r="H452" s="9"/>
      <c r="I452" s="9"/>
      <c r="J452" s="9"/>
      <c r="K452" s="9"/>
    </row>
    <row r="453" spans="1:11" hidden="1" x14ac:dyDescent="0.2">
      <c r="A453" s="9"/>
      <c r="B453" s="9"/>
      <c r="C453" s="9"/>
      <c r="D453" s="9"/>
      <c r="E453" s="9"/>
      <c r="F453" s="9"/>
      <c r="G453" s="9"/>
      <c r="H453" s="9"/>
      <c r="I453" s="9"/>
      <c r="J453" s="9"/>
      <c r="K453" s="9"/>
    </row>
    <row r="454" spans="1:11" hidden="1" x14ac:dyDescent="0.2">
      <c r="A454" s="9"/>
      <c r="B454" s="9"/>
      <c r="C454" s="9"/>
      <c r="D454" s="9"/>
      <c r="E454" s="9"/>
      <c r="F454" s="9"/>
      <c r="G454" s="9"/>
      <c r="H454" s="9"/>
      <c r="I454" s="9"/>
      <c r="J454" s="9"/>
      <c r="K454" s="9"/>
    </row>
    <row r="455" spans="1:11" hidden="1" x14ac:dyDescent="0.2">
      <c r="A455" s="9"/>
      <c r="B455" s="9"/>
      <c r="C455" s="9"/>
      <c r="D455" s="9"/>
      <c r="E455" s="9"/>
      <c r="F455" s="9"/>
      <c r="G455" s="9"/>
      <c r="H455" s="9"/>
      <c r="I455" s="9"/>
      <c r="J455" s="9"/>
      <c r="K455" s="9"/>
    </row>
    <row r="456" spans="1:11" hidden="1" x14ac:dyDescent="0.2">
      <c r="A456" s="9"/>
      <c r="B456" s="9"/>
      <c r="C456" s="9"/>
      <c r="D456" s="9"/>
      <c r="E456" s="9"/>
      <c r="F456" s="9"/>
      <c r="G456" s="9"/>
      <c r="H456" s="9"/>
      <c r="I456" s="9"/>
      <c r="J456" s="9"/>
      <c r="K456" s="9"/>
    </row>
    <row r="457" spans="1:11" hidden="1" x14ac:dyDescent="0.2">
      <c r="A457" s="9"/>
      <c r="B457" s="9"/>
      <c r="C457" s="9"/>
      <c r="D457" s="9"/>
      <c r="E457" s="9"/>
      <c r="F457" s="9"/>
      <c r="G457" s="9"/>
      <c r="H457" s="9"/>
      <c r="I457" s="9"/>
      <c r="J457" s="9"/>
      <c r="K457" s="9"/>
    </row>
    <row r="458" spans="1:11" hidden="1" x14ac:dyDescent="0.2">
      <c r="A458" s="9"/>
      <c r="B458" s="9"/>
      <c r="C458" s="9"/>
      <c r="D458" s="9"/>
      <c r="E458" s="9"/>
      <c r="F458" s="9"/>
      <c r="G458" s="9"/>
      <c r="H458" s="9"/>
      <c r="I458" s="9"/>
      <c r="J458" s="9"/>
      <c r="K458" s="9"/>
    </row>
    <row r="459" spans="1:11" hidden="1" x14ac:dyDescent="0.2">
      <c r="A459" s="9"/>
      <c r="B459" s="9"/>
      <c r="C459" s="9"/>
      <c r="D459" s="9"/>
      <c r="E459" s="9"/>
      <c r="F459" s="9"/>
      <c r="G459" s="9"/>
      <c r="H459" s="9"/>
      <c r="I459" s="9"/>
      <c r="J459" s="9"/>
      <c r="K459" s="9"/>
    </row>
    <row r="460" spans="1:11" hidden="1" x14ac:dyDescent="0.2">
      <c r="A460" s="9"/>
      <c r="B460" s="9"/>
      <c r="C460" s="9"/>
      <c r="D460" s="9"/>
      <c r="E460" s="9"/>
      <c r="F460" s="9"/>
      <c r="G460" s="9"/>
      <c r="H460" s="9"/>
      <c r="I460" s="9"/>
      <c r="J460" s="9"/>
      <c r="K460" s="9"/>
    </row>
    <row r="461" spans="1:11" hidden="1" x14ac:dyDescent="0.2">
      <c r="A461" s="9"/>
      <c r="B461" s="9"/>
      <c r="C461" s="9"/>
      <c r="D461" s="9"/>
      <c r="E461" s="9"/>
      <c r="F461" s="9"/>
      <c r="G461" s="9"/>
      <c r="H461" s="9"/>
      <c r="I461" s="9"/>
      <c r="J461" s="9"/>
      <c r="K461" s="9"/>
    </row>
    <row r="462" spans="1:11" hidden="1" x14ac:dyDescent="0.2">
      <c r="A462" s="9"/>
      <c r="B462" s="9"/>
      <c r="C462" s="9"/>
      <c r="D462" s="9"/>
      <c r="E462" s="9"/>
      <c r="F462" s="9"/>
      <c r="G462" s="9"/>
      <c r="H462" s="9"/>
      <c r="I462" s="9"/>
      <c r="J462" s="9"/>
      <c r="K462" s="9"/>
    </row>
    <row r="463" spans="1:11" hidden="1" x14ac:dyDescent="0.2">
      <c r="A463" s="9"/>
      <c r="B463" s="9"/>
      <c r="C463" s="9"/>
      <c r="D463" s="9"/>
      <c r="E463" s="9"/>
      <c r="F463" s="9"/>
      <c r="G463" s="9"/>
      <c r="H463" s="9"/>
      <c r="I463" s="9"/>
      <c r="J463" s="9"/>
      <c r="K463" s="9"/>
    </row>
    <row r="464" spans="1:11" hidden="1" x14ac:dyDescent="0.2">
      <c r="A464" s="9"/>
      <c r="B464" s="9"/>
      <c r="C464" s="9"/>
      <c r="D464" s="9"/>
      <c r="E464" s="9"/>
      <c r="F464" s="9"/>
      <c r="G464" s="9"/>
      <c r="H464" s="9"/>
      <c r="I464" s="9"/>
      <c r="J464" s="9"/>
      <c r="K464" s="9"/>
    </row>
    <row r="465" spans="1:11" hidden="1" x14ac:dyDescent="0.2">
      <c r="A465" s="9"/>
      <c r="B465" s="9"/>
      <c r="C465" s="9"/>
      <c r="D465" s="9"/>
      <c r="E465" s="9"/>
      <c r="F465" s="9"/>
      <c r="G465" s="9"/>
      <c r="H465" s="9"/>
      <c r="I465" s="9"/>
      <c r="J465" s="9"/>
      <c r="K465" s="9"/>
    </row>
    <row r="466" spans="1:11" hidden="1" x14ac:dyDescent="0.2">
      <c r="A466" s="9"/>
      <c r="B466" s="9"/>
      <c r="C466" s="9"/>
      <c r="D466" s="9"/>
      <c r="E466" s="9"/>
      <c r="F466" s="9"/>
      <c r="G466" s="9"/>
      <c r="H466" s="9"/>
      <c r="I466" s="9"/>
      <c r="J466" s="9"/>
      <c r="K466" s="9"/>
    </row>
    <row r="467" spans="1:11" hidden="1" x14ac:dyDescent="0.2">
      <c r="A467" s="9"/>
      <c r="B467" s="9"/>
      <c r="C467" s="9"/>
      <c r="D467" s="9"/>
      <c r="E467" s="9"/>
      <c r="F467" s="9"/>
      <c r="G467" s="9"/>
      <c r="H467" s="9"/>
      <c r="I467" s="9"/>
      <c r="J467" s="9"/>
      <c r="K467" s="9"/>
    </row>
    <row r="468" spans="1:11" hidden="1" x14ac:dyDescent="0.2">
      <c r="A468" s="9"/>
      <c r="B468" s="9"/>
      <c r="C468" s="9"/>
      <c r="D468" s="9"/>
      <c r="E468" s="9"/>
      <c r="F468" s="9"/>
      <c r="G468" s="9"/>
      <c r="H468" s="9"/>
      <c r="I468" s="9"/>
      <c r="J468" s="9"/>
      <c r="K468" s="9"/>
    </row>
    <row r="469" spans="1:11" hidden="1" x14ac:dyDescent="0.2">
      <c r="A469" s="9"/>
      <c r="B469" s="9"/>
      <c r="C469" s="9"/>
      <c r="D469" s="9"/>
      <c r="E469" s="9"/>
      <c r="F469" s="9"/>
      <c r="G469" s="9"/>
      <c r="H469" s="9"/>
      <c r="I469" s="9"/>
      <c r="J469" s="9"/>
      <c r="K469" s="9"/>
    </row>
    <row r="470" spans="1:11" hidden="1" x14ac:dyDescent="0.2">
      <c r="A470" s="9"/>
      <c r="B470" s="9"/>
      <c r="C470" s="9"/>
      <c r="D470" s="9"/>
      <c r="E470" s="9"/>
      <c r="F470" s="9"/>
      <c r="G470" s="9"/>
      <c r="H470" s="9"/>
      <c r="I470" s="9"/>
      <c r="J470" s="9"/>
      <c r="K470" s="9"/>
    </row>
    <row r="471" spans="1:11" hidden="1" x14ac:dyDescent="0.2">
      <c r="A471" s="9"/>
      <c r="B471" s="9"/>
      <c r="C471" s="9"/>
      <c r="D471" s="9"/>
      <c r="E471" s="9"/>
      <c r="F471" s="9"/>
      <c r="G471" s="9"/>
      <c r="H471" s="9"/>
      <c r="I471" s="9"/>
      <c r="J471" s="9"/>
      <c r="K471" s="9"/>
    </row>
    <row r="472" spans="1:11" hidden="1" x14ac:dyDescent="0.2">
      <c r="A472" s="9"/>
      <c r="B472" s="9"/>
      <c r="C472" s="9"/>
      <c r="D472" s="9"/>
      <c r="E472" s="9"/>
      <c r="F472" s="9"/>
      <c r="G472" s="9"/>
      <c r="H472" s="9"/>
      <c r="I472" s="9"/>
      <c r="J472" s="9"/>
      <c r="K472" s="9"/>
    </row>
    <row r="473" spans="1:11" hidden="1" x14ac:dyDescent="0.2">
      <c r="A473" s="9"/>
      <c r="B473" s="9"/>
      <c r="C473" s="9"/>
      <c r="D473" s="9"/>
      <c r="E473" s="9"/>
      <c r="F473" s="9"/>
      <c r="G473" s="9"/>
      <c r="H473" s="9"/>
      <c r="I473" s="9"/>
      <c r="J473" s="9"/>
      <c r="K473" s="9"/>
    </row>
    <row r="474" spans="1:11" hidden="1" x14ac:dyDescent="0.2">
      <c r="A474" s="9"/>
      <c r="B474" s="9"/>
      <c r="C474" s="9"/>
      <c r="D474" s="9"/>
      <c r="E474" s="9"/>
      <c r="F474" s="9"/>
      <c r="G474" s="9"/>
      <c r="H474" s="9"/>
      <c r="I474" s="9"/>
      <c r="J474" s="9"/>
      <c r="K474" s="9"/>
    </row>
    <row r="475" spans="1:11" hidden="1" x14ac:dyDescent="0.2">
      <c r="A475" s="9"/>
      <c r="B475" s="9"/>
      <c r="C475" s="9"/>
      <c r="D475" s="9"/>
      <c r="E475" s="9"/>
      <c r="F475" s="9"/>
      <c r="G475" s="9"/>
      <c r="H475" s="9"/>
      <c r="I475" s="9"/>
      <c r="J475" s="9"/>
      <c r="K475" s="9"/>
    </row>
    <row r="476" spans="1:11" hidden="1" x14ac:dyDescent="0.2">
      <c r="A476" s="9"/>
      <c r="B476" s="9"/>
      <c r="C476" s="9"/>
      <c r="D476" s="9"/>
      <c r="E476" s="9"/>
      <c r="F476" s="9"/>
      <c r="G476" s="9"/>
      <c r="H476" s="9"/>
      <c r="I476" s="9"/>
      <c r="J476" s="9"/>
      <c r="K476" s="9"/>
    </row>
    <row r="477" spans="1:11" hidden="1" x14ac:dyDescent="0.2">
      <c r="A477" s="9"/>
      <c r="B477" s="9"/>
      <c r="C477" s="9"/>
      <c r="D477" s="9"/>
      <c r="E477" s="9"/>
      <c r="F477" s="9"/>
      <c r="G477" s="9"/>
      <c r="H477" s="9"/>
      <c r="I477" s="9"/>
      <c r="J477" s="9"/>
      <c r="K477" s="9"/>
    </row>
    <row r="478" spans="1:11" hidden="1" x14ac:dyDescent="0.2">
      <c r="A478" s="9"/>
      <c r="B478" s="9"/>
      <c r="C478" s="9"/>
      <c r="D478" s="9"/>
      <c r="E478" s="9"/>
      <c r="F478" s="9"/>
      <c r="G478" s="9"/>
      <c r="H478" s="9"/>
      <c r="I478" s="9"/>
      <c r="J478" s="9"/>
      <c r="K478" s="9"/>
    </row>
    <row r="479" spans="1:11" hidden="1" x14ac:dyDescent="0.2">
      <c r="A479" s="9"/>
      <c r="B479" s="9"/>
      <c r="C479" s="9"/>
      <c r="D479" s="9"/>
      <c r="E479" s="9"/>
      <c r="F479" s="9"/>
      <c r="G479" s="9"/>
      <c r="H479" s="9"/>
      <c r="I479" s="9"/>
      <c r="J479" s="9"/>
      <c r="K479" s="9"/>
    </row>
    <row r="480" spans="1:11" hidden="1" x14ac:dyDescent="0.2">
      <c r="A480" s="9"/>
      <c r="B480" s="9"/>
      <c r="C480" s="9"/>
      <c r="D480" s="9"/>
      <c r="E480" s="9"/>
      <c r="F480" s="9"/>
      <c r="G480" s="9"/>
      <c r="H480" s="9"/>
      <c r="I480" s="9"/>
      <c r="J480" s="9"/>
      <c r="K480" s="9"/>
    </row>
    <row r="481" spans="1:11" hidden="1" x14ac:dyDescent="0.2">
      <c r="A481" s="9"/>
      <c r="B481" s="9"/>
      <c r="C481" s="9"/>
      <c r="D481" s="9"/>
      <c r="E481" s="9"/>
      <c r="F481" s="9"/>
      <c r="G481" s="9"/>
      <c r="H481" s="9"/>
      <c r="I481" s="9"/>
      <c r="J481" s="9"/>
      <c r="K481" s="9"/>
    </row>
    <row r="482" spans="1:11" hidden="1" x14ac:dyDescent="0.2">
      <c r="A482" s="9"/>
      <c r="B482" s="9"/>
      <c r="C482" s="9"/>
      <c r="D482" s="9"/>
      <c r="E482" s="9"/>
      <c r="F482" s="9"/>
      <c r="G482" s="9"/>
      <c r="H482" s="9"/>
      <c r="I482" s="9"/>
      <c r="J482" s="9"/>
      <c r="K482" s="9"/>
    </row>
    <row r="483" spans="1:11" hidden="1" x14ac:dyDescent="0.2">
      <c r="A483" s="9"/>
      <c r="B483" s="9"/>
      <c r="C483" s="9"/>
      <c r="D483" s="9"/>
      <c r="E483" s="9"/>
      <c r="F483" s="9"/>
      <c r="G483" s="9"/>
      <c r="H483" s="9"/>
      <c r="I483" s="9"/>
      <c r="J483" s="9"/>
      <c r="K483" s="9"/>
    </row>
    <row r="484" spans="1:11" hidden="1" x14ac:dyDescent="0.2">
      <c r="A484" s="9"/>
      <c r="B484" s="9"/>
      <c r="C484" s="9"/>
      <c r="D484" s="9"/>
      <c r="E484" s="9"/>
      <c r="F484" s="9"/>
      <c r="G484" s="9"/>
      <c r="H484" s="9"/>
      <c r="I484" s="9"/>
      <c r="J484" s="9"/>
      <c r="K484" s="9"/>
    </row>
    <row r="485" spans="1:11" hidden="1" x14ac:dyDescent="0.2">
      <c r="A485" s="9"/>
      <c r="B485" s="9"/>
      <c r="C485" s="9"/>
      <c r="D485" s="9"/>
      <c r="E485" s="9"/>
      <c r="F485" s="9"/>
      <c r="G485" s="9"/>
      <c r="H485" s="9"/>
      <c r="I485" s="9"/>
      <c r="J485" s="9"/>
      <c r="K485" s="9"/>
    </row>
    <row r="486" spans="1:11" hidden="1" x14ac:dyDescent="0.2">
      <c r="A486" s="9"/>
      <c r="B486" s="9"/>
      <c r="C486" s="9"/>
      <c r="D486" s="9"/>
      <c r="E486" s="9"/>
      <c r="F486" s="9"/>
      <c r="G486" s="9"/>
      <c r="H486" s="9"/>
      <c r="I486" s="9"/>
      <c r="J486" s="9"/>
      <c r="K486" s="9"/>
    </row>
    <row r="487" spans="1:11" hidden="1" x14ac:dyDescent="0.2">
      <c r="A487" s="9"/>
      <c r="B487" s="9"/>
      <c r="C487" s="9"/>
      <c r="D487" s="9"/>
      <c r="E487" s="9"/>
      <c r="F487" s="9"/>
      <c r="G487" s="9"/>
      <c r="H487" s="9"/>
      <c r="I487" s="9"/>
      <c r="J487" s="9"/>
      <c r="K487" s="9"/>
    </row>
    <row r="488" spans="1:11" hidden="1" x14ac:dyDescent="0.2">
      <c r="A488" s="9"/>
      <c r="B488" s="9"/>
      <c r="C488" s="9"/>
      <c r="D488" s="9"/>
      <c r="E488" s="9"/>
      <c r="F488" s="9"/>
      <c r="G488" s="9"/>
      <c r="H488" s="9"/>
      <c r="I488" s="9"/>
      <c r="J488" s="9"/>
      <c r="K488" s="9"/>
    </row>
    <row r="489" spans="1:11" hidden="1" x14ac:dyDescent="0.2">
      <c r="A489" s="9"/>
      <c r="B489" s="9"/>
      <c r="C489" s="9"/>
      <c r="D489" s="9"/>
      <c r="E489" s="9"/>
      <c r="F489" s="9"/>
      <c r="G489" s="9"/>
      <c r="H489" s="9"/>
      <c r="I489" s="9"/>
      <c r="J489" s="9"/>
      <c r="K489" s="9"/>
    </row>
    <row r="490" spans="1:11" hidden="1" x14ac:dyDescent="0.2">
      <c r="A490" s="9"/>
      <c r="B490" s="9"/>
      <c r="C490" s="9"/>
      <c r="D490" s="9"/>
      <c r="E490" s="9"/>
      <c r="F490" s="9"/>
      <c r="G490" s="9"/>
      <c r="H490" s="9"/>
      <c r="I490" s="9"/>
      <c r="J490" s="9"/>
      <c r="K490" s="9"/>
    </row>
    <row r="491" spans="1:11" hidden="1" x14ac:dyDescent="0.2">
      <c r="A491" s="9"/>
      <c r="B491" s="9"/>
      <c r="C491" s="9"/>
      <c r="D491" s="9"/>
      <c r="E491" s="9"/>
      <c r="F491" s="9"/>
      <c r="G491" s="9"/>
      <c r="H491" s="9"/>
      <c r="I491" s="9"/>
      <c r="J491" s="9"/>
      <c r="K491" s="9"/>
    </row>
    <row r="492" spans="1:11" hidden="1" x14ac:dyDescent="0.2">
      <c r="A492" s="9"/>
      <c r="B492" s="9"/>
      <c r="C492" s="9"/>
      <c r="D492" s="9"/>
      <c r="E492" s="9"/>
      <c r="F492" s="9"/>
      <c r="G492" s="9"/>
      <c r="H492" s="9"/>
      <c r="I492" s="9"/>
      <c r="J492" s="9"/>
      <c r="K492" s="9"/>
    </row>
    <row r="493" spans="1:11" hidden="1" x14ac:dyDescent="0.2">
      <c r="A493" s="9"/>
      <c r="B493" s="9"/>
      <c r="C493" s="9"/>
      <c r="D493" s="9"/>
      <c r="E493" s="9"/>
      <c r="F493" s="9"/>
      <c r="G493" s="9"/>
      <c r="H493" s="9"/>
      <c r="I493" s="9"/>
      <c r="J493" s="9"/>
      <c r="K493" s="9"/>
    </row>
    <row r="494" spans="1:11" hidden="1" x14ac:dyDescent="0.2">
      <c r="A494" s="9"/>
      <c r="B494" s="9"/>
      <c r="C494" s="9"/>
      <c r="D494" s="9"/>
      <c r="E494" s="9"/>
      <c r="F494" s="9"/>
      <c r="G494" s="9"/>
      <c r="H494" s="9"/>
      <c r="I494" s="9"/>
      <c r="J494" s="9"/>
      <c r="K494" s="9"/>
    </row>
    <row r="495" spans="1:11" hidden="1" x14ac:dyDescent="0.2">
      <c r="A495" s="9"/>
      <c r="B495" s="9"/>
      <c r="C495" s="9"/>
      <c r="D495" s="9"/>
      <c r="E495" s="9"/>
      <c r="F495" s="9"/>
      <c r="G495" s="9"/>
      <c r="H495" s="9"/>
      <c r="I495" s="9"/>
      <c r="J495" s="9"/>
      <c r="K495" s="9"/>
    </row>
    <row r="496" spans="1:11" hidden="1" x14ac:dyDescent="0.2">
      <c r="A496" s="9"/>
      <c r="B496" s="9"/>
      <c r="C496" s="9"/>
      <c r="D496" s="9"/>
      <c r="E496" s="9"/>
      <c r="F496" s="9"/>
      <c r="G496" s="9"/>
      <c r="H496" s="9"/>
      <c r="I496" s="9"/>
      <c r="J496" s="9"/>
      <c r="K496" s="9"/>
    </row>
    <row r="497" spans="1:11" hidden="1" x14ac:dyDescent="0.2">
      <c r="A497" s="9"/>
      <c r="B497" s="9"/>
      <c r="C497" s="9"/>
      <c r="D497" s="9"/>
      <c r="E497" s="9"/>
      <c r="F497" s="9"/>
      <c r="G497" s="9"/>
      <c r="H497" s="9"/>
      <c r="I497" s="9"/>
      <c r="J497" s="9"/>
      <c r="K497" s="9"/>
    </row>
    <row r="498" spans="1:11" hidden="1" x14ac:dyDescent="0.2">
      <c r="A498" s="9"/>
      <c r="B498" s="9"/>
      <c r="C498" s="9"/>
      <c r="D498" s="9"/>
      <c r="E498" s="9"/>
      <c r="F498" s="9"/>
      <c r="G498" s="9"/>
      <c r="H498" s="9"/>
      <c r="I498" s="9"/>
      <c r="J498" s="9"/>
      <c r="K498" s="9"/>
    </row>
    <row r="499" spans="1:11" hidden="1" x14ac:dyDescent="0.2">
      <c r="A499" s="9"/>
      <c r="B499" s="9"/>
      <c r="C499" s="9"/>
      <c r="D499" s="9"/>
      <c r="E499" s="9"/>
      <c r="F499" s="9"/>
      <c r="G499" s="9"/>
      <c r="H499" s="9"/>
      <c r="I499" s="9"/>
      <c r="J499" s="9"/>
      <c r="K499" s="9"/>
    </row>
    <row r="500" spans="1:11" hidden="1" x14ac:dyDescent="0.2">
      <c r="A500" s="9"/>
      <c r="B500" s="9"/>
      <c r="C500" s="9"/>
      <c r="D500" s="9"/>
      <c r="E500" s="9"/>
      <c r="F500" s="9"/>
      <c r="G500" s="9"/>
      <c r="H500" s="9"/>
      <c r="I500" s="9"/>
      <c r="J500" s="9"/>
      <c r="K500" s="9"/>
    </row>
    <row r="501" spans="1:11" hidden="1" x14ac:dyDescent="0.2">
      <c r="A501" s="9"/>
      <c r="B501" s="9"/>
      <c r="C501" s="9"/>
      <c r="D501" s="9"/>
      <c r="E501" s="9"/>
      <c r="F501" s="9"/>
      <c r="G501" s="9"/>
      <c r="H501" s="9"/>
      <c r="I501" s="9"/>
      <c r="J501" s="9"/>
      <c r="K501" s="9"/>
    </row>
    <row r="502" spans="1:11" hidden="1" x14ac:dyDescent="0.2">
      <c r="A502" s="9"/>
      <c r="B502" s="9"/>
      <c r="C502" s="9"/>
      <c r="D502" s="9"/>
      <c r="E502" s="9"/>
      <c r="F502" s="9"/>
      <c r="G502" s="9"/>
      <c r="H502" s="9"/>
      <c r="I502" s="9"/>
      <c r="J502" s="9"/>
      <c r="K502" s="9"/>
    </row>
    <row r="503" spans="1:11" hidden="1" x14ac:dyDescent="0.2">
      <c r="A503" s="9"/>
      <c r="B503" s="9"/>
      <c r="C503" s="9"/>
      <c r="D503" s="9"/>
      <c r="E503" s="9"/>
      <c r="F503" s="9"/>
      <c r="G503" s="9"/>
      <c r="H503" s="9"/>
      <c r="I503" s="9"/>
      <c r="J503" s="9"/>
      <c r="K503" s="9"/>
    </row>
    <row r="504" spans="1:11" hidden="1" x14ac:dyDescent="0.2">
      <c r="A504" s="9"/>
      <c r="B504" s="9"/>
      <c r="C504" s="9"/>
      <c r="D504" s="9"/>
      <c r="E504" s="9"/>
      <c r="F504" s="9"/>
      <c r="G504" s="9"/>
      <c r="H504" s="9"/>
      <c r="I504" s="9"/>
      <c r="J504" s="9"/>
      <c r="K504" s="9"/>
    </row>
    <row r="505" spans="1:11" hidden="1" x14ac:dyDescent="0.2">
      <c r="A505" s="9"/>
      <c r="B505" s="9"/>
      <c r="C505" s="9"/>
      <c r="D505" s="9"/>
      <c r="E505" s="9"/>
      <c r="F505" s="9"/>
      <c r="G505" s="9"/>
      <c r="H505" s="9"/>
      <c r="I505" s="9"/>
      <c r="J505" s="9"/>
      <c r="K505" s="9"/>
    </row>
    <row r="506" spans="1:11" hidden="1" x14ac:dyDescent="0.2">
      <c r="A506" s="9"/>
      <c r="B506" s="9"/>
      <c r="C506" s="9"/>
      <c r="D506" s="9"/>
      <c r="E506" s="9"/>
      <c r="F506" s="9"/>
      <c r="G506" s="9"/>
      <c r="H506" s="9"/>
      <c r="I506" s="9"/>
      <c r="J506" s="9"/>
      <c r="K506" s="9"/>
    </row>
    <row r="507" spans="1:11" hidden="1" x14ac:dyDescent="0.2">
      <c r="A507" s="9"/>
      <c r="B507" s="9"/>
      <c r="C507" s="9"/>
      <c r="D507" s="9"/>
      <c r="E507" s="9"/>
      <c r="F507" s="9"/>
      <c r="G507" s="9"/>
      <c r="H507" s="9"/>
      <c r="I507" s="9"/>
      <c r="J507" s="9"/>
      <c r="K507" s="9"/>
    </row>
    <row r="508" spans="1:11" hidden="1" x14ac:dyDescent="0.2">
      <c r="A508" s="9"/>
      <c r="B508" s="9"/>
      <c r="C508" s="9"/>
      <c r="D508" s="9"/>
      <c r="E508" s="9"/>
      <c r="F508" s="9"/>
      <c r="G508" s="9"/>
      <c r="H508" s="9"/>
      <c r="I508" s="9"/>
      <c r="J508" s="9"/>
      <c r="K508" s="9"/>
    </row>
    <row r="509" spans="1:11" hidden="1" x14ac:dyDescent="0.2">
      <c r="A509" s="9"/>
      <c r="B509" s="9"/>
      <c r="C509" s="9"/>
      <c r="D509" s="9"/>
      <c r="E509" s="9"/>
      <c r="F509" s="9"/>
      <c r="G509" s="9"/>
      <c r="H509" s="9"/>
      <c r="I509" s="9"/>
      <c r="J509" s="9"/>
      <c r="K509" s="9"/>
    </row>
    <row r="510" spans="1:11" hidden="1" x14ac:dyDescent="0.2">
      <c r="A510" s="9"/>
      <c r="B510" s="9"/>
      <c r="C510" s="9"/>
      <c r="D510" s="9"/>
      <c r="E510" s="9"/>
      <c r="F510" s="9"/>
      <c r="G510" s="9"/>
      <c r="H510" s="9"/>
      <c r="I510" s="9"/>
      <c r="J510" s="9"/>
      <c r="K510" s="9"/>
    </row>
    <row r="511" spans="1:11" hidden="1" x14ac:dyDescent="0.2">
      <c r="A511" s="9"/>
      <c r="B511" s="9"/>
      <c r="C511" s="9"/>
      <c r="D511" s="9"/>
      <c r="E511" s="9"/>
      <c r="F511" s="9"/>
      <c r="G511" s="9"/>
      <c r="H511" s="9"/>
      <c r="I511" s="9"/>
      <c r="J511" s="9"/>
      <c r="K511" s="9"/>
    </row>
    <row r="512" spans="1:11" hidden="1" x14ac:dyDescent="0.2">
      <c r="A512" s="9"/>
      <c r="B512" s="9"/>
      <c r="C512" s="9"/>
      <c r="D512" s="9"/>
      <c r="E512" s="9"/>
      <c r="F512" s="9"/>
      <c r="G512" s="9"/>
      <c r="H512" s="9"/>
      <c r="I512" s="9"/>
      <c r="J512" s="9"/>
      <c r="K512" s="9"/>
    </row>
    <row r="513" spans="1:11" hidden="1" x14ac:dyDescent="0.2">
      <c r="A513" s="9"/>
      <c r="B513" s="9"/>
      <c r="C513" s="9"/>
      <c r="D513" s="9"/>
      <c r="E513" s="9"/>
      <c r="F513" s="9"/>
      <c r="G513" s="9"/>
      <c r="H513" s="9"/>
      <c r="I513" s="9"/>
      <c r="J513" s="9"/>
      <c r="K513" s="9"/>
    </row>
    <row r="514" spans="1:11" hidden="1" x14ac:dyDescent="0.2">
      <c r="A514" s="9"/>
      <c r="B514" s="9"/>
      <c r="C514" s="9"/>
      <c r="D514" s="9"/>
      <c r="E514" s="9"/>
      <c r="F514" s="9"/>
      <c r="G514" s="9"/>
      <c r="H514" s="9"/>
      <c r="I514" s="9"/>
      <c r="J514" s="9"/>
      <c r="K514" s="9"/>
    </row>
    <row r="515" spans="1:11" hidden="1" x14ac:dyDescent="0.2">
      <c r="A515" s="9"/>
      <c r="B515" s="9"/>
      <c r="C515" s="9"/>
      <c r="D515" s="9"/>
      <c r="E515" s="9"/>
      <c r="F515" s="9"/>
      <c r="G515" s="9"/>
      <c r="H515" s="9"/>
      <c r="I515" s="9"/>
      <c r="J515" s="9"/>
      <c r="K515" s="9"/>
    </row>
    <row r="516" spans="1:11" hidden="1" x14ac:dyDescent="0.2">
      <c r="A516" s="9"/>
      <c r="B516" s="9"/>
      <c r="C516" s="9"/>
      <c r="D516" s="9"/>
      <c r="E516" s="9"/>
      <c r="F516" s="9"/>
      <c r="G516" s="9"/>
      <c r="H516" s="9"/>
      <c r="I516" s="9"/>
      <c r="J516" s="9"/>
      <c r="K516" s="9"/>
    </row>
    <row r="517" spans="1:11" hidden="1" x14ac:dyDescent="0.2">
      <c r="A517" s="9"/>
      <c r="B517" s="9"/>
      <c r="C517" s="9"/>
      <c r="D517" s="9"/>
      <c r="E517" s="9"/>
      <c r="F517" s="9"/>
      <c r="G517" s="9"/>
      <c r="H517" s="9"/>
      <c r="I517" s="9"/>
      <c r="J517" s="9"/>
      <c r="K517" s="9"/>
    </row>
    <row r="518" spans="1:11" hidden="1" x14ac:dyDescent="0.2">
      <c r="A518" s="9"/>
      <c r="B518" s="9"/>
      <c r="C518" s="9"/>
      <c r="D518" s="9"/>
      <c r="E518" s="9"/>
      <c r="F518" s="9"/>
      <c r="G518" s="9"/>
      <c r="H518" s="9"/>
      <c r="I518" s="9"/>
      <c r="J518" s="9"/>
      <c r="K518" s="9"/>
    </row>
    <row r="519" spans="1:11" hidden="1" x14ac:dyDescent="0.2">
      <c r="A519" s="9"/>
      <c r="B519" s="9"/>
      <c r="C519" s="9"/>
      <c r="D519" s="9"/>
      <c r="E519" s="9"/>
      <c r="F519" s="9"/>
      <c r="G519" s="9"/>
      <c r="H519" s="9"/>
      <c r="I519" s="9"/>
      <c r="J519" s="9"/>
      <c r="K519" s="9"/>
    </row>
    <row r="520" spans="1:11" hidden="1" x14ac:dyDescent="0.2">
      <c r="A520" s="9"/>
      <c r="B520" s="9"/>
      <c r="C520" s="9"/>
      <c r="D520" s="9"/>
      <c r="E520" s="9"/>
      <c r="F520" s="9"/>
      <c r="G520" s="9"/>
      <c r="H520" s="9"/>
      <c r="I520" s="9"/>
      <c r="J520" s="9"/>
      <c r="K520" s="9"/>
    </row>
    <row r="521" spans="1:11" hidden="1" x14ac:dyDescent="0.2">
      <c r="A521" s="9"/>
      <c r="B521" s="9"/>
      <c r="C521" s="9"/>
      <c r="D521" s="9"/>
      <c r="E521" s="9"/>
      <c r="F521" s="9"/>
      <c r="G521" s="9"/>
      <c r="H521" s="9"/>
      <c r="I521" s="9"/>
      <c r="J521" s="9"/>
      <c r="K521" s="9"/>
    </row>
    <row r="522" spans="1:11" hidden="1" x14ac:dyDescent="0.2">
      <c r="A522" s="9"/>
      <c r="B522" s="9"/>
      <c r="C522" s="9"/>
      <c r="D522" s="9"/>
      <c r="E522" s="9"/>
      <c r="F522" s="9"/>
      <c r="G522" s="9"/>
      <c r="H522" s="9"/>
      <c r="I522" s="9"/>
      <c r="J522" s="9"/>
      <c r="K522" s="9"/>
    </row>
    <row r="523" spans="1:11" hidden="1" x14ac:dyDescent="0.2">
      <c r="A523" s="9"/>
      <c r="B523" s="9"/>
      <c r="C523" s="9"/>
      <c r="D523" s="9"/>
      <c r="E523" s="9"/>
      <c r="F523" s="9"/>
      <c r="G523" s="9"/>
      <c r="H523" s="9"/>
      <c r="I523" s="9"/>
      <c r="J523" s="9"/>
      <c r="K523" s="9"/>
    </row>
    <row r="524" spans="1:11" hidden="1" x14ac:dyDescent="0.2">
      <c r="A524" s="9"/>
      <c r="B524" s="9"/>
      <c r="C524" s="9"/>
      <c r="D524" s="9"/>
      <c r="E524" s="9"/>
      <c r="F524" s="9"/>
      <c r="G524" s="9"/>
      <c r="H524" s="9"/>
      <c r="I524" s="9"/>
      <c r="J524" s="9"/>
      <c r="K524" s="9"/>
    </row>
    <row r="525" spans="1:11" hidden="1" x14ac:dyDescent="0.2">
      <c r="A525" s="9"/>
      <c r="B525" s="9"/>
      <c r="C525" s="9"/>
      <c r="D525" s="9"/>
      <c r="E525" s="9"/>
      <c r="F525" s="9"/>
      <c r="G525" s="9"/>
      <c r="H525" s="9"/>
      <c r="I525" s="9"/>
      <c r="J525" s="9"/>
      <c r="K525" s="9"/>
    </row>
    <row r="526" spans="1:11" hidden="1" x14ac:dyDescent="0.2">
      <c r="A526" s="9"/>
      <c r="B526" s="9"/>
      <c r="C526" s="9"/>
      <c r="D526" s="9"/>
      <c r="E526" s="9"/>
      <c r="F526" s="9"/>
      <c r="G526" s="9"/>
      <c r="H526" s="9"/>
      <c r="I526" s="9"/>
      <c r="J526" s="9"/>
      <c r="K526" s="9"/>
    </row>
    <row r="527" spans="1:11" hidden="1" x14ac:dyDescent="0.2">
      <c r="A527" s="9"/>
      <c r="B527" s="9"/>
      <c r="C527" s="9"/>
      <c r="D527" s="9"/>
      <c r="E527" s="9"/>
      <c r="F527" s="9"/>
      <c r="G527" s="9"/>
      <c r="H527" s="9"/>
      <c r="I527" s="9"/>
      <c r="J527" s="9"/>
      <c r="K527" s="9"/>
    </row>
    <row r="528" spans="1:11" hidden="1" x14ac:dyDescent="0.2">
      <c r="A528" s="9"/>
      <c r="B528" s="9"/>
      <c r="C528" s="9"/>
      <c r="D528" s="9"/>
      <c r="E528" s="9"/>
      <c r="F528" s="9"/>
      <c r="G528" s="9"/>
      <c r="H528" s="9"/>
      <c r="I528" s="9"/>
      <c r="J528" s="9"/>
      <c r="K528" s="9"/>
    </row>
    <row r="529" spans="1:11" hidden="1" x14ac:dyDescent="0.2">
      <c r="A529" s="9"/>
      <c r="B529" s="9"/>
      <c r="C529" s="9"/>
      <c r="D529" s="9"/>
      <c r="E529" s="9"/>
      <c r="F529" s="9"/>
      <c r="G529" s="9"/>
      <c r="H529" s="9"/>
      <c r="I529" s="9"/>
      <c r="J529" s="9"/>
      <c r="K529" s="9"/>
    </row>
    <row r="530" spans="1:11" hidden="1" x14ac:dyDescent="0.2">
      <c r="A530" s="9"/>
      <c r="B530" s="9"/>
      <c r="C530" s="9"/>
      <c r="D530" s="9"/>
      <c r="E530" s="9"/>
      <c r="F530" s="9"/>
      <c r="G530" s="9"/>
      <c r="H530" s="9"/>
      <c r="I530" s="9"/>
      <c r="J530" s="9"/>
      <c r="K530" s="9"/>
    </row>
    <row r="531" spans="1:11" hidden="1" x14ac:dyDescent="0.2">
      <c r="A531" s="9"/>
      <c r="B531" s="9"/>
      <c r="C531" s="9"/>
      <c r="D531" s="9"/>
      <c r="E531" s="9"/>
      <c r="F531" s="9"/>
      <c r="G531" s="9"/>
      <c r="H531" s="9"/>
      <c r="I531" s="9"/>
      <c r="J531" s="9"/>
      <c r="K531" s="9"/>
    </row>
    <row r="532" spans="1:11" hidden="1" x14ac:dyDescent="0.2">
      <c r="A532" s="9"/>
      <c r="B532" s="9"/>
      <c r="C532" s="9"/>
      <c r="D532" s="9"/>
      <c r="E532" s="9"/>
      <c r="F532" s="9"/>
      <c r="G532" s="9"/>
      <c r="H532" s="9"/>
      <c r="I532" s="9"/>
      <c r="J532" s="9"/>
      <c r="K532" s="9"/>
    </row>
    <row r="533" spans="1:11" hidden="1" x14ac:dyDescent="0.2">
      <c r="A533" s="9"/>
      <c r="B533" s="9"/>
      <c r="C533" s="9"/>
      <c r="D533" s="9"/>
      <c r="E533" s="9"/>
      <c r="F533" s="9"/>
      <c r="G533" s="9"/>
      <c r="H533" s="9"/>
      <c r="I533" s="9"/>
      <c r="J533" s="9"/>
      <c r="K533" s="9"/>
    </row>
    <row r="534" spans="1:11" hidden="1" x14ac:dyDescent="0.2">
      <c r="A534" s="9"/>
      <c r="B534" s="9"/>
      <c r="C534" s="9"/>
      <c r="D534" s="9"/>
      <c r="E534" s="9"/>
      <c r="F534" s="9"/>
      <c r="G534" s="9"/>
      <c r="H534" s="9"/>
      <c r="I534" s="9"/>
      <c r="J534" s="9"/>
      <c r="K534" s="9"/>
    </row>
    <row r="535" spans="1:11" hidden="1" x14ac:dyDescent="0.2">
      <c r="A535" s="9"/>
      <c r="B535" s="9"/>
      <c r="C535" s="9"/>
      <c r="D535" s="9"/>
      <c r="E535" s="9"/>
      <c r="F535" s="9"/>
      <c r="G535" s="9"/>
      <c r="H535" s="9"/>
      <c r="I535" s="9"/>
      <c r="J535" s="9"/>
      <c r="K535" s="9"/>
    </row>
    <row r="536" spans="1:11" hidden="1" x14ac:dyDescent="0.2">
      <c r="A536" s="9"/>
      <c r="B536" s="9"/>
      <c r="C536" s="9"/>
      <c r="D536" s="9"/>
      <c r="E536" s="9"/>
      <c r="F536" s="9"/>
      <c r="G536" s="9"/>
      <c r="H536" s="9"/>
      <c r="I536" s="9"/>
      <c r="J536" s="9"/>
      <c r="K536" s="9"/>
    </row>
    <row r="537" spans="1:11" hidden="1" x14ac:dyDescent="0.2">
      <c r="A537" s="9"/>
      <c r="B537" s="9"/>
      <c r="C537" s="9"/>
      <c r="D537" s="9"/>
      <c r="E537" s="9"/>
      <c r="F537" s="9"/>
      <c r="G537" s="9"/>
      <c r="H537" s="9"/>
      <c r="I537" s="9"/>
      <c r="J537" s="9"/>
      <c r="K537" s="9"/>
    </row>
    <row r="538" spans="1:11" hidden="1" x14ac:dyDescent="0.2">
      <c r="A538" s="9"/>
      <c r="B538" s="9"/>
      <c r="C538" s="9"/>
      <c r="D538" s="9"/>
      <c r="E538" s="9"/>
      <c r="F538" s="9"/>
      <c r="G538" s="9"/>
      <c r="H538" s="9"/>
      <c r="I538" s="9"/>
      <c r="J538" s="9"/>
      <c r="K538" s="9"/>
    </row>
    <row r="539" spans="1:11" hidden="1" x14ac:dyDescent="0.2">
      <c r="A539" s="9"/>
      <c r="B539" s="9"/>
      <c r="C539" s="9"/>
      <c r="D539" s="9"/>
      <c r="E539" s="9"/>
      <c r="F539" s="9"/>
      <c r="G539" s="9"/>
      <c r="H539" s="9"/>
      <c r="I539" s="9"/>
      <c r="J539" s="9"/>
      <c r="K539" s="9"/>
    </row>
    <row r="540" spans="1:11" hidden="1" x14ac:dyDescent="0.2">
      <c r="A540" s="9"/>
      <c r="B540" s="9"/>
      <c r="C540" s="9"/>
      <c r="D540" s="9"/>
      <c r="E540" s="9"/>
      <c r="F540" s="9"/>
      <c r="G540" s="9"/>
      <c r="H540" s="9"/>
      <c r="I540" s="9"/>
      <c r="J540" s="9"/>
      <c r="K540" s="9"/>
    </row>
    <row r="541" spans="1:11" hidden="1" x14ac:dyDescent="0.2">
      <c r="A541" s="9"/>
      <c r="B541" s="9"/>
      <c r="C541" s="9"/>
      <c r="D541" s="9"/>
      <c r="E541" s="9"/>
      <c r="F541" s="9"/>
      <c r="G541" s="9"/>
      <c r="H541" s="9"/>
      <c r="I541" s="9"/>
      <c r="J541" s="9"/>
      <c r="K541" s="9"/>
    </row>
    <row r="542" spans="1:11" hidden="1" x14ac:dyDescent="0.2">
      <c r="A542" s="9"/>
      <c r="B542" s="9"/>
      <c r="C542" s="9"/>
      <c r="D542" s="9"/>
      <c r="E542" s="9"/>
      <c r="F542" s="9"/>
      <c r="G542" s="9"/>
      <c r="H542" s="9"/>
      <c r="I542" s="9"/>
      <c r="J542" s="9"/>
      <c r="K542" s="9"/>
    </row>
    <row r="543" spans="1:11" hidden="1" x14ac:dyDescent="0.2">
      <c r="A543" s="9"/>
      <c r="B543" s="9"/>
      <c r="C543" s="9"/>
      <c r="D543" s="9"/>
      <c r="E543" s="9"/>
      <c r="F543" s="9"/>
      <c r="G543" s="9"/>
      <c r="H543" s="9"/>
      <c r="I543" s="9"/>
      <c r="J543" s="9"/>
      <c r="K543" s="9"/>
    </row>
    <row r="544" spans="1:11" hidden="1" x14ac:dyDescent="0.2">
      <c r="A544" s="9"/>
      <c r="B544" s="9"/>
      <c r="C544" s="9"/>
      <c r="D544" s="9"/>
      <c r="E544" s="9"/>
      <c r="F544" s="9"/>
      <c r="G544" s="9"/>
      <c r="H544" s="9"/>
      <c r="I544" s="9"/>
      <c r="J544" s="9"/>
      <c r="K544" s="9"/>
    </row>
    <row r="545" spans="1:11" hidden="1" x14ac:dyDescent="0.2">
      <c r="A545" s="9"/>
      <c r="B545" s="9"/>
      <c r="C545" s="9"/>
      <c r="D545" s="9"/>
      <c r="E545" s="9"/>
      <c r="F545" s="9"/>
      <c r="G545" s="9"/>
      <c r="H545" s="9"/>
      <c r="I545" s="9"/>
      <c r="J545" s="9"/>
      <c r="K545" s="9"/>
    </row>
    <row r="546" spans="1:11" hidden="1" x14ac:dyDescent="0.2">
      <c r="A546" s="9"/>
      <c r="B546" s="9"/>
      <c r="C546" s="9"/>
      <c r="D546" s="9"/>
      <c r="E546" s="9"/>
      <c r="F546" s="9"/>
      <c r="G546" s="9"/>
      <c r="H546" s="9"/>
      <c r="I546" s="9"/>
      <c r="J546" s="9"/>
      <c r="K546" s="9"/>
    </row>
    <row r="547" spans="1:11" hidden="1" x14ac:dyDescent="0.2">
      <c r="A547" s="9"/>
      <c r="B547" s="9"/>
      <c r="C547" s="9"/>
      <c r="D547" s="9"/>
      <c r="E547" s="9"/>
      <c r="F547" s="9"/>
      <c r="G547" s="9"/>
      <c r="H547" s="9"/>
      <c r="I547" s="9"/>
      <c r="J547" s="9"/>
      <c r="K547" s="9"/>
    </row>
    <row r="548" spans="1:11" hidden="1" x14ac:dyDescent="0.2">
      <c r="A548" s="9"/>
      <c r="B548" s="9"/>
      <c r="C548" s="9"/>
      <c r="D548" s="9"/>
      <c r="E548" s="9"/>
      <c r="F548" s="9"/>
      <c r="G548" s="9"/>
      <c r="H548" s="9"/>
      <c r="I548" s="9"/>
      <c r="J548" s="9"/>
      <c r="K548" s="9"/>
    </row>
    <row r="549" spans="1:11" hidden="1" x14ac:dyDescent="0.2">
      <c r="A549" s="9"/>
      <c r="B549" s="9"/>
      <c r="C549" s="9"/>
      <c r="D549" s="9"/>
      <c r="E549" s="9"/>
      <c r="F549" s="9"/>
      <c r="G549" s="9"/>
      <c r="H549" s="9"/>
      <c r="I549" s="9"/>
      <c r="J549" s="9"/>
      <c r="K549" s="9"/>
    </row>
    <row r="550" spans="1:11" hidden="1" x14ac:dyDescent="0.2">
      <c r="A550" s="9"/>
      <c r="B550" s="9"/>
      <c r="C550" s="9"/>
      <c r="D550" s="9"/>
      <c r="E550" s="9"/>
      <c r="F550" s="9"/>
      <c r="G550" s="9"/>
      <c r="H550" s="9"/>
      <c r="I550" s="9"/>
      <c r="J550" s="9"/>
      <c r="K550" s="9"/>
    </row>
    <row r="551" spans="1:11" hidden="1" x14ac:dyDescent="0.2">
      <c r="A551" s="9"/>
      <c r="B551" s="9"/>
      <c r="C551" s="9"/>
      <c r="D551" s="9"/>
      <c r="E551" s="9"/>
      <c r="F551" s="9"/>
      <c r="G551" s="9"/>
      <c r="H551" s="9"/>
      <c r="I551" s="9"/>
      <c r="J551" s="9"/>
      <c r="K551" s="9"/>
    </row>
    <row r="552" spans="1:11" hidden="1" x14ac:dyDescent="0.2">
      <c r="A552" s="9"/>
      <c r="B552" s="9"/>
      <c r="C552" s="9"/>
      <c r="D552" s="9"/>
      <c r="E552" s="9"/>
      <c r="F552" s="9"/>
      <c r="G552" s="9"/>
      <c r="H552" s="9"/>
      <c r="I552" s="9"/>
      <c r="J552" s="9"/>
      <c r="K552" s="9"/>
    </row>
    <row r="553" spans="1:11" hidden="1" x14ac:dyDescent="0.2">
      <c r="A553" s="9"/>
      <c r="B553" s="9"/>
      <c r="C553" s="9"/>
      <c r="D553" s="9"/>
      <c r="E553" s="9"/>
      <c r="F553" s="9"/>
      <c r="G553" s="9"/>
      <c r="H553" s="9"/>
      <c r="I553" s="9"/>
      <c r="J553" s="9"/>
      <c r="K553" s="9"/>
    </row>
    <row r="554" spans="1:11" hidden="1" x14ac:dyDescent="0.2">
      <c r="A554" s="9"/>
      <c r="B554" s="9"/>
      <c r="C554" s="9"/>
      <c r="D554" s="9"/>
      <c r="E554" s="9"/>
      <c r="F554" s="9"/>
      <c r="G554" s="9"/>
      <c r="H554" s="9"/>
      <c r="I554" s="9"/>
      <c r="J554" s="9"/>
      <c r="K554" s="9"/>
    </row>
    <row r="555" spans="1:11" hidden="1" x14ac:dyDescent="0.2">
      <c r="A555" s="9"/>
      <c r="B555" s="9"/>
      <c r="C555" s="9"/>
      <c r="D555" s="9"/>
      <c r="E555" s="9"/>
      <c r="F555" s="9"/>
      <c r="G555" s="9"/>
      <c r="H555" s="9"/>
      <c r="I555" s="9"/>
      <c r="J555" s="9"/>
      <c r="K555" s="9"/>
    </row>
    <row r="556" spans="1:11" hidden="1" x14ac:dyDescent="0.2">
      <c r="A556" s="9"/>
      <c r="B556" s="9"/>
      <c r="C556" s="9"/>
      <c r="D556" s="9"/>
      <c r="E556" s="9"/>
      <c r="F556" s="9"/>
      <c r="G556" s="9"/>
      <c r="H556" s="9"/>
      <c r="I556" s="9"/>
      <c r="J556" s="9"/>
      <c r="K556" s="9"/>
    </row>
    <row r="557" spans="1:11" hidden="1" x14ac:dyDescent="0.2">
      <c r="A557" s="9"/>
      <c r="B557" s="9"/>
      <c r="C557" s="9"/>
      <c r="D557" s="9"/>
      <c r="E557" s="9"/>
      <c r="F557" s="9"/>
      <c r="G557" s="9"/>
      <c r="H557" s="9"/>
      <c r="I557" s="9"/>
      <c r="J557" s="9"/>
      <c r="K557" s="9"/>
    </row>
    <row r="558" spans="1:11" hidden="1" x14ac:dyDescent="0.2">
      <c r="A558" s="9"/>
      <c r="B558" s="9"/>
      <c r="C558" s="9"/>
      <c r="D558" s="9"/>
      <c r="E558" s="9"/>
      <c r="F558" s="9"/>
      <c r="G558" s="9"/>
      <c r="H558" s="9"/>
      <c r="I558" s="9"/>
      <c r="J558" s="9"/>
      <c r="K558" s="9"/>
    </row>
    <row r="559" spans="1:11" hidden="1" x14ac:dyDescent="0.2">
      <c r="A559" s="9"/>
      <c r="B559" s="9"/>
      <c r="C559" s="9"/>
      <c r="D559" s="9"/>
      <c r="E559" s="9"/>
      <c r="F559" s="9"/>
      <c r="G559" s="9"/>
      <c r="H559" s="9"/>
      <c r="I559" s="9"/>
      <c r="J559" s="9"/>
      <c r="K559" s="9"/>
    </row>
    <row r="560" spans="1:11" hidden="1" x14ac:dyDescent="0.2">
      <c r="A560" s="9"/>
      <c r="B560" s="9"/>
      <c r="C560" s="9"/>
      <c r="D560" s="9"/>
      <c r="E560" s="9"/>
      <c r="F560" s="9"/>
      <c r="G560" s="9"/>
      <c r="H560" s="9"/>
      <c r="I560" s="9"/>
      <c r="J560" s="9"/>
      <c r="K560" s="9"/>
    </row>
    <row r="561" spans="1:11" hidden="1" x14ac:dyDescent="0.2">
      <c r="A561" s="9"/>
      <c r="B561" s="9"/>
      <c r="C561" s="9"/>
      <c r="D561" s="9"/>
      <c r="E561" s="9"/>
      <c r="F561" s="9"/>
      <c r="G561" s="9"/>
      <c r="H561" s="9"/>
      <c r="I561" s="9"/>
      <c r="J561" s="9"/>
      <c r="K561" s="9"/>
    </row>
    <row r="562" spans="1:11" hidden="1" x14ac:dyDescent="0.2">
      <c r="A562" s="9"/>
      <c r="B562" s="9"/>
      <c r="C562" s="9"/>
      <c r="D562" s="9"/>
      <c r="E562" s="9"/>
      <c r="F562" s="9"/>
      <c r="G562" s="9"/>
      <c r="H562" s="9"/>
      <c r="I562" s="9"/>
      <c r="J562" s="9"/>
      <c r="K562" s="9"/>
    </row>
    <row r="563" spans="1:11" hidden="1" x14ac:dyDescent="0.2">
      <c r="A563" s="9"/>
      <c r="B563" s="9"/>
      <c r="C563" s="9"/>
      <c r="D563" s="9"/>
      <c r="E563" s="9"/>
      <c r="F563" s="9"/>
      <c r="G563" s="9"/>
      <c r="H563" s="9"/>
      <c r="I563" s="9"/>
      <c r="J563" s="9"/>
      <c r="K563" s="9"/>
    </row>
    <row r="564" spans="1:11" hidden="1" x14ac:dyDescent="0.2">
      <c r="A564" s="9"/>
      <c r="B564" s="9"/>
      <c r="C564" s="9"/>
      <c r="D564" s="9"/>
      <c r="E564" s="9"/>
      <c r="F564" s="9"/>
      <c r="G564" s="9"/>
      <c r="H564" s="9"/>
      <c r="I564" s="9"/>
      <c r="J564" s="9"/>
      <c r="K564" s="9"/>
    </row>
    <row r="565" spans="1:11" hidden="1" x14ac:dyDescent="0.2">
      <c r="A565" s="9"/>
      <c r="B565" s="9"/>
      <c r="C565" s="9"/>
      <c r="D565" s="9"/>
      <c r="E565" s="9"/>
      <c r="F565" s="9"/>
      <c r="G565" s="9"/>
      <c r="H565" s="9"/>
      <c r="I565" s="9"/>
      <c r="J565" s="9"/>
      <c r="K565" s="9"/>
    </row>
    <row r="566" spans="1:11" hidden="1" x14ac:dyDescent="0.2">
      <c r="A566" s="9"/>
      <c r="B566" s="9"/>
      <c r="C566" s="9"/>
      <c r="D566" s="9"/>
      <c r="E566" s="9"/>
      <c r="F566" s="9"/>
      <c r="G566" s="9"/>
      <c r="H566" s="9"/>
      <c r="I566" s="9"/>
      <c r="J566" s="9"/>
      <c r="K566" s="9"/>
    </row>
    <row r="567" spans="1:11" hidden="1" x14ac:dyDescent="0.2">
      <c r="A567" s="9"/>
      <c r="B567" s="9"/>
      <c r="C567" s="9"/>
      <c r="D567" s="9"/>
      <c r="E567" s="9"/>
      <c r="F567" s="9"/>
      <c r="G567" s="9"/>
      <c r="H567" s="9"/>
      <c r="I567" s="9"/>
      <c r="J567" s="9"/>
      <c r="K567" s="9"/>
    </row>
    <row r="568" spans="1:11" hidden="1" x14ac:dyDescent="0.2">
      <c r="A568" s="9"/>
      <c r="B568" s="9"/>
      <c r="C568" s="9"/>
      <c r="D568" s="9"/>
      <c r="E568" s="9"/>
      <c r="F568" s="9"/>
      <c r="G568" s="9"/>
      <c r="H568" s="9"/>
      <c r="I568" s="9"/>
      <c r="J568" s="9"/>
      <c r="K568" s="9"/>
    </row>
    <row r="569" spans="1:11" hidden="1" x14ac:dyDescent="0.2">
      <c r="A569" s="9"/>
      <c r="B569" s="9"/>
      <c r="C569" s="9"/>
      <c r="D569" s="9"/>
      <c r="E569" s="9"/>
      <c r="F569" s="9"/>
      <c r="G569" s="9"/>
      <c r="H569" s="9"/>
      <c r="I569" s="9"/>
      <c r="J569" s="9"/>
      <c r="K569" s="9"/>
    </row>
    <row r="570" spans="1:11" hidden="1" x14ac:dyDescent="0.2">
      <c r="A570" s="9"/>
      <c r="B570" s="9"/>
      <c r="C570" s="9"/>
      <c r="D570" s="9"/>
      <c r="E570" s="9"/>
      <c r="F570" s="9"/>
      <c r="G570" s="9"/>
      <c r="H570" s="9"/>
      <c r="I570" s="9"/>
      <c r="J570" s="9"/>
      <c r="K570" s="9"/>
    </row>
    <row r="571" spans="1:11" hidden="1" x14ac:dyDescent="0.2">
      <c r="A571" s="9"/>
      <c r="B571" s="9"/>
      <c r="C571" s="9"/>
      <c r="D571" s="9"/>
      <c r="E571" s="9"/>
      <c r="F571" s="9"/>
      <c r="G571" s="9"/>
      <c r="H571" s="9"/>
      <c r="I571" s="9"/>
      <c r="J571" s="9"/>
      <c r="K571" s="9"/>
    </row>
    <row r="572" spans="1:11" hidden="1" x14ac:dyDescent="0.2">
      <c r="A572" s="9"/>
      <c r="B572" s="9"/>
      <c r="C572" s="9"/>
      <c r="D572" s="9"/>
      <c r="E572" s="9"/>
      <c r="F572" s="9"/>
      <c r="G572" s="9"/>
      <c r="H572" s="9"/>
      <c r="I572" s="9"/>
      <c r="J572" s="9"/>
      <c r="K572" s="9"/>
    </row>
    <row r="573" spans="1:11" hidden="1" x14ac:dyDescent="0.2">
      <c r="A573" s="9"/>
      <c r="B573" s="9"/>
      <c r="C573" s="9"/>
      <c r="D573" s="9"/>
      <c r="E573" s="9"/>
      <c r="F573" s="9"/>
      <c r="G573" s="9"/>
      <c r="H573" s="9"/>
      <c r="I573" s="9"/>
      <c r="J573" s="9"/>
      <c r="K573" s="9"/>
    </row>
    <row r="574" spans="1:11" hidden="1" x14ac:dyDescent="0.2">
      <c r="A574" s="9"/>
      <c r="B574" s="9"/>
      <c r="C574" s="9"/>
      <c r="D574" s="9"/>
      <c r="E574" s="9"/>
      <c r="F574" s="9"/>
      <c r="G574" s="9"/>
      <c r="H574" s="9"/>
      <c r="I574" s="9"/>
      <c r="J574" s="9"/>
      <c r="K574" s="9"/>
    </row>
    <row r="575" spans="1:11" hidden="1" x14ac:dyDescent="0.2">
      <c r="A575" s="9"/>
      <c r="B575" s="9"/>
      <c r="C575" s="9"/>
      <c r="D575" s="9"/>
      <c r="E575" s="9"/>
      <c r="F575" s="9"/>
      <c r="G575" s="9"/>
      <c r="H575" s="9"/>
      <c r="I575" s="9"/>
      <c r="J575" s="9"/>
      <c r="K575" s="9"/>
    </row>
    <row r="576" spans="1:11" hidden="1" x14ac:dyDescent="0.2">
      <c r="A576" s="9"/>
      <c r="B576" s="9"/>
      <c r="C576" s="9"/>
      <c r="D576" s="9"/>
      <c r="E576" s="9"/>
      <c r="F576" s="9"/>
      <c r="G576" s="9"/>
      <c r="H576" s="9"/>
      <c r="I576" s="9"/>
      <c r="J576" s="9"/>
      <c r="K576" s="9"/>
    </row>
    <row r="577" spans="1:11" hidden="1" x14ac:dyDescent="0.2">
      <c r="A577" s="9"/>
      <c r="B577" s="9"/>
      <c r="C577" s="9"/>
      <c r="D577" s="9"/>
      <c r="E577" s="9"/>
      <c r="F577" s="9"/>
      <c r="G577" s="9"/>
      <c r="H577" s="9"/>
      <c r="I577" s="9"/>
      <c r="J577" s="9"/>
      <c r="K577" s="9"/>
    </row>
    <row r="578" spans="1:11" hidden="1" x14ac:dyDescent="0.2">
      <c r="A578" s="9"/>
      <c r="B578" s="9"/>
      <c r="C578" s="9"/>
      <c r="D578" s="9"/>
      <c r="E578" s="9"/>
      <c r="F578" s="9"/>
      <c r="G578" s="9"/>
      <c r="H578" s="9"/>
      <c r="I578" s="9"/>
      <c r="J578" s="9"/>
      <c r="K578" s="9"/>
    </row>
    <row r="579" spans="1:11" hidden="1" x14ac:dyDescent="0.2">
      <c r="A579" s="9"/>
      <c r="B579" s="9"/>
      <c r="C579" s="9"/>
      <c r="D579" s="9"/>
      <c r="E579" s="9"/>
      <c r="F579" s="9"/>
      <c r="G579" s="9"/>
      <c r="H579" s="9"/>
      <c r="I579" s="9"/>
      <c r="J579" s="9"/>
      <c r="K579" s="9"/>
    </row>
    <row r="580" spans="1:11" hidden="1" x14ac:dyDescent="0.2">
      <c r="A580" s="9"/>
      <c r="B580" s="9"/>
      <c r="C580" s="9"/>
      <c r="D580" s="9"/>
      <c r="E580" s="9"/>
      <c r="F580" s="9"/>
      <c r="G580" s="9"/>
      <c r="H580" s="9"/>
      <c r="I580" s="9"/>
      <c r="J580" s="9"/>
      <c r="K580" s="9"/>
    </row>
    <row r="581" spans="1:11" hidden="1" x14ac:dyDescent="0.2">
      <c r="A581" s="9"/>
      <c r="B581" s="9"/>
      <c r="C581" s="9"/>
      <c r="D581" s="9"/>
      <c r="E581" s="9"/>
      <c r="F581" s="9"/>
      <c r="G581" s="9"/>
      <c r="H581" s="9"/>
      <c r="I581" s="9"/>
      <c r="J581" s="9"/>
      <c r="K581" s="9"/>
    </row>
    <row r="582" spans="1:11" hidden="1" x14ac:dyDescent="0.2">
      <c r="A582" s="9"/>
      <c r="B582" s="9"/>
      <c r="C582" s="9"/>
      <c r="D582" s="9"/>
      <c r="E582" s="9"/>
      <c r="F582" s="9"/>
      <c r="G582" s="9"/>
      <c r="H582" s="9"/>
      <c r="I582" s="9"/>
      <c r="J582" s="9"/>
      <c r="K582" s="9"/>
    </row>
    <row r="583" spans="1:11" hidden="1" x14ac:dyDescent="0.2">
      <c r="A583" s="9"/>
      <c r="B583" s="9"/>
      <c r="C583" s="9"/>
      <c r="D583" s="9"/>
      <c r="E583" s="9"/>
      <c r="F583" s="9"/>
      <c r="G583" s="9"/>
      <c r="H583" s="9"/>
      <c r="I583" s="9"/>
      <c r="J583" s="9"/>
      <c r="K583" s="9"/>
    </row>
    <row r="584" spans="1:11" hidden="1" x14ac:dyDescent="0.2">
      <c r="A584" s="9"/>
      <c r="B584" s="9"/>
      <c r="C584" s="9"/>
      <c r="D584" s="9"/>
      <c r="E584" s="9"/>
      <c r="F584" s="9"/>
      <c r="G584" s="9"/>
      <c r="H584" s="9"/>
      <c r="I584" s="9"/>
      <c r="J584" s="9"/>
      <c r="K584" s="9"/>
    </row>
    <row r="585" spans="1:11" hidden="1" x14ac:dyDescent="0.2">
      <c r="A585" s="9"/>
      <c r="B585" s="9"/>
      <c r="C585" s="9"/>
      <c r="D585" s="9"/>
      <c r="E585" s="9"/>
      <c r="F585" s="9"/>
      <c r="G585" s="9"/>
      <c r="H585" s="9"/>
      <c r="I585" s="9"/>
      <c r="J585" s="9"/>
      <c r="K585" s="9"/>
    </row>
    <row r="586" spans="1:11" hidden="1" x14ac:dyDescent="0.2">
      <c r="A586" s="9"/>
      <c r="B586" s="9"/>
      <c r="C586" s="9"/>
      <c r="D586" s="9"/>
      <c r="E586" s="9"/>
      <c r="F586" s="9"/>
      <c r="G586" s="9"/>
      <c r="H586" s="9"/>
      <c r="I586" s="9"/>
      <c r="J586" s="9"/>
      <c r="K586" s="9"/>
    </row>
    <row r="587" spans="1:11" hidden="1" x14ac:dyDescent="0.2">
      <c r="A587" s="9"/>
      <c r="B587" s="9"/>
      <c r="C587" s="9"/>
      <c r="D587" s="9"/>
      <c r="E587" s="9"/>
      <c r="F587" s="9"/>
      <c r="G587" s="9"/>
      <c r="H587" s="9"/>
      <c r="I587" s="9"/>
      <c r="J587" s="9"/>
      <c r="K587" s="9"/>
    </row>
    <row r="588" spans="1:11" hidden="1" x14ac:dyDescent="0.2">
      <c r="A588" s="9"/>
      <c r="B588" s="9"/>
      <c r="C588" s="9"/>
      <c r="D588" s="9"/>
      <c r="E588" s="9"/>
      <c r="F588" s="9"/>
      <c r="G588" s="9"/>
      <c r="H588" s="9"/>
      <c r="I588" s="9"/>
      <c r="J588" s="9"/>
      <c r="K588" s="9"/>
    </row>
    <row r="589" spans="1:11" hidden="1" x14ac:dyDescent="0.2">
      <c r="A589" s="9"/>
      <c r="B589" s="9"/>
      <c r="C589" s="9"/>
      <c r="D589" s="9"/>
      <c r="E589" s="9"/>
      <c r="F589" s="9"/>
      <c r="G589" s="9"/>
      <c r="H589" s="9"/>
      <c r="I589" s="9"/>
      <c r="J589" s="9"/>
      <c r="K589" s="9"/>
    </row>
    <row r="590" spans="1:11" hidden="1" x14ac:dyDescent="0.2">
      <c r="A590" s="9"/>
      <c r="B590" s="9"/>
      <c r="C590" s="9"/>
      <c r="D590" s="9"/>
      <c r="E590" s="9"/>
      <c r="F590" s="9"/>
      <c r="G590" s="9"/>
      <c r="H590" s="9"/>
      <c r="I590" s="9"/>
      <c r="J590" s="9"/>
      <c r="K590" s="9"/>
    </row>
    <row r="591" spans="1:11" hidden="1" x14ac:dyDescent="0.2">
      <c r="A591" s="9"/>
      <c r="B591" s="9"/>
      <c r="C591" s="9"/>
      <c r="D591" s="9"/>
      <c r="E591" s="9"/>
      <c r="F591" s="9"/>
      <c r="G591" s="9"/>
      <c r="H591" s="9"/>
      <c r="I591" s="9"/>
      <c r="J591" s="9"/>
      <c r="K591" s="9"/>
    </row>
    <row r="592" spans="1:11" hidden="1" x14ac:dyDescent="0.2">
      <c r="A592" s="9"/>
      <c r="B592" s="9"/>
      <c r="C592" s="9"/>
      <c r="D592" s="9"/>
      <c r="E592" s="9"/>
      <c r="F592" s="9"/>
      <c r="G592" s="9"/>
      <c r="H592" s="9"/>
      <c r="I592" s="9"/>
      <c r="J592" s="9"/>
      <c r="K592" s="9"/>
    </row>
    <row r="593" spans="1:11" hidden="1" x14ac:dyDescent="0.2">
      <c r="A593" s="9"/>
      <c r="B593" s="9"/>
      <c r="C593" s="9"/>
      <c r="D593" s="9"/>
      <c r="E593" s="9"/>
      <c r="F593" s="9"/>
      <c r="G593" s="9"/>
      <c r="H593" s="9"/>
      <c r="I593" s="9"/>
      <c r="J593" s="9"/>
      <c r="K593" s="9"/>
    </row>
    <row r="594" spans="1:11" hidden="1" x14ac:dyDescent="0.2">
      <c r="A594" s="9"/>
      <c r="B594" s="9"/>
      <c r="C594" s="9"/>
      <c r="D594" s="9"/>
      <c r="E594" s="9"/>
      <c r="F594" s="9"/>
      <c r="G594" s="9"/>
      <c r="H594" s="9"/>
      <c r="I594" s="9"/>
      <c r="J594" s="9"/>
      <c r="K594" s="9"/>
    </row>
    <row r="595" spans="1:11" hidden="1" x14ac:dyDescent="0.2">
      <c r="A595" s="9"/>
      <c r="B595" s="9"/>
      <c r="C595" s="9"/>
      <c r="D595" s="9"/>
      <c r="E595" s="9"/>
      <c r="F595" s="9"/>
      <c r="G595" s="9"/>
      <c r="H595" s="9"/>
      <c r="I595" s="9"/>
      <c r="J595" s="9"/>
      <c r="K595" s="9"/>
    </row>
    <row r="596" spans="1:11" hidden="1" x14ac:dyDescent="0.2">
      <c r="A596" s="9"/>
      <c r="B596" s="9"/>
      <c r="C596" s="9"/>
      <c r="D596" s="9"/>
      <c r="E596" s="9"/>
      <c r="F596" s="9"/>
      <c r="G596" s="9"/>
      <c r="H596" s="9"/>
      <c r="I596" s="9"/>
      <c r="J596" s="9"/>
      <c r="K596" s="9"/>
    </row>
    <row r="597" spans="1:11" hidden="1" x14ac:dyDescent="0.2">
      <c r="A597" s="9"/>
      <c r="B597" s="9"/>
      <c r="C597" s="9"/>
      <c r="D597" s="9"/>
      <c r="E597" s="9"/>
      <c r="F597" s="9"/>
      <c r="G597" s="9"/>
      <c r="H597" s="9"/>
      <c r="I597" s="9"/>
      <c r="J597" s="9"/>
      <c r="K597" s="9"/>
    </row>
    <row r="598" spans="1:11" hidden="1" x14ac:dyDescent="0.2">
      <c r="A598" s="9"/>
      <c r="B598" s="9"/>
      <c r="C598" s="9"/>
      <c r="D598" s="9"/>
      <c r="E598" s="9"/>
      <c r="F598" s="9"/>
      <c r="G598" s="9"/>
      <c r="H598" s="9"/>
      <c r="I598" s="9"/>
      <c r="J598" s="9"/>
      <c r="K598" s="9"/>
    </row>
    <row r="599" spans="1:11" hidden="1" x14ac:dyDescent="0.2">
      <c r="A599" s="9"/>
      <c r="B599" s="9"/>
      <c r="C599" s="9"/>
      <c r="D599" s="9"/>
      <c r="E599" s="9"/>
      <c r="F599" s="9"/>
      <c r="G599" s="9"/>
      <c r="H599" s="9"/>
      <c r="I599" s="9"/>
      <c r="J599" s="9"/>
      <c r="K599" s="9"/>
    </row>
    <row r="600" spans="1:11" hidden="1" x14ac:dyDescent="0.2">
      <c r="A600" s="9"/>
      <c r="B600" s="9"/>
      <c r="C600" s="9"/>
      <c r="D600" s="9"/>
      <c r="E600" s="9"/>
      <c r="F600" s="9"/>
      <c r="G600" s="9"/>
      <c r="H600" s="9"/>
      <c r="I600" s="9"/>
      <c r="J600" s="9"/>
      <c r="K600" s="9"/>
    </row>
    <row r="601" spans="1:11" hidden="1" x14ac:dyDescent="0.2">
      <c r="A601" s="9"/>
      <c r="B601" s="9"/>
      <c r="C601" s="9"/>
      <c r="D601" s="9"/>
      <c r="E601" s="9"/>
      <c r="F601" s="9"/>
      <c r="G601" s="9"/>
      <c r="H601" s="9"/>
      <c r="I601" s="9"/>
      <c r="J601" s="9"/>
      <c r="K601" s="9"/>
    </row>
    <row r="602" spans="1:11" hidden="1" x14ac:dyDescent="0.2">
      <c r="A602" s="9"/>
      <c r="B602" s="9"/>
      <c r="C602" s="9"/>
      <c r="D602" s="9"/>
      <c r="E602" s="9"/>
      <c r="F602" s="9"/>
      <c r="G602" s="9"/>
      <c r="H602" s="9"/>
      <c r="I602" s="9"/>
      <c r="J602" s="9"/>
      <c r="K602" s="9"/>
    </row>
    <row r="603" spans="1:11" hidden="1" x14ac:dyDescent="0.2">
      <c r="A603" s="9"/>
      <c r="B603" s="9"/>
      <c r="C603" s="9"/>
      <c r="D603" s="9"/>
      <c r="E603" s="9"/>
      <c r="F603" s="9"/>
      <c r="G603" s="9"/>
      <c r="H603" s="9"/>
      <c r="I603" s="9"/>
      <c r="J603" s="9"/>
      <c r="K603" s="9"/>
    </row>
    <row r="604" spans="1:11" hidden="1" x14ac:dyDescent="0.2">
      <c r="A604" s="9"/>
      <c r="B604" s="9"/>
      <c r="C604" s="9"/>
      <c r="D604" s="9"/>
      <c r="E604" s="9"/>
      <c r="F604" s="9"/>
      <c r="G604" s="9"/>
      <c r="H604" s="9"/>
      <c r="I604" s="9"/>
      <c r="J604" s="9"/>
      <c r="K604" s="9"/>
    </row>
    <row r="605" spans="1:11" hidden="1" x14ac:dyDescent="0.2">
      <c r="A605" s="9"/>
      <c r="B605" s="9"/>
      <c r="C605" s="9"/>
      <c r="D605" s="9"/>
      <c r="E605" s="9"/>
      <c r="F605" s="9"/>
      <c r="G605" s="9"/>
      <c r="H605" s="9"/>
      <c r="I605" s="9"/>
      <c r="J605" s="9"/>
      <c r="K605" s="9"/>
    </row>
    <row r="606" spans="1:11" hidden="1" x14ac:dyDescent="0.2">
      <c r="A606" s="9"/>
      <c r="B606" s="9"/>
      <c r="C606" s="9"/>
      <c r="D606" s="9"/>
      <c r="E606" s="9"/>
      <c r="F606" s="9"/>
      <c r="G606" s="9"/>
      <c r="H606" s="9"/>
      <c r="I606" s="9"/>
      <c r="J606" s="9"/>
      <c r="K606" s="9"/>
    </row>
    <row r="607" spans="1:11" hidden="1" x14ac:dyDescent="0.2">
      <c r="A607" s="9"/>
      <c r="B607" s="9"/>
      <c r="C607" s="9"/>
      <c r="D607" s="9"/>
      <c r="E607" s="9"/>
      <c r="F607" s="9"/>
      <c r="G607" s="9"/>
      <c r="H607" s="9"/>
      <c r="I607" s="9"/>
      <c r="J607" s="9"/>
      <c r="K607" s="9"/>
    </row>
    <row r="608" spans="1:11" hidden="1" x14ac:dyDescent="0.2">
      <c r="A608" s="9"/>
      <c r="B608" s="9"/>
      <c r="C608" s="9"/>
      <c r="D608" s="9"/>
      <c r="E608" s="9"/>
      <c r="F608" s="9"/>
      <c r="G608" s="9"/>
      <c r="H608" s="9"/>
      <c r="I608" s="9"/>
      <c r="J608" s="9"/>
      <c r="K608" s="9"/>
    </row>
    <row r="609" spans="1:11" hidden="1" x14ac:dyDescent="0.2">
      <c r="A609" s="9"/>
      <c r="B609" s="9"/>
      <c r="C609" s="9"/>
      <c r="D609" s="9"/>
      <c r="E609" s="9"/>
      <c r="F609" s="9"/>
      <c r="G609" s="9"/>
      <c r="H609" s="9"/>
      <c r="I609" s="9"/>
      <c r="J609" s="9"/>
      <c r="K609" s="9"/>
    </row>
    <row r="610" spans="1:11" hidden="1" x14ac:dyDescent="0.2">
      <c r="A610" s="9"/>
      <c r="B610" s="9"/>
      <c r="C610" s="9"/>
      <c r="D610" s="9"/>
      <c r="E610" s="9"/>
      <c r="F610" s="9"/>
      <c r="G610" s="9"/>
      <c r="H610" s="9"/>
      <c r="I610" s="9"/>
      <c r="J610" s="9"/>
      <c r="K610" s="9"/>
    </row>
    <row r="611" spans="1:11" hidden="1" x14ac:dyDescent="0.2">
      <c r="A611" s="9"/>
      <c r="B611" s="9"/>
      <c r="C611" s="9"/>
      <c r="D611" s="9"/>
      <c r="E611" s="9"/>
      <c r="F611" s="9"/>
      <c r="G611" s="9"/>
      <c r="H611" s="9"/>
      <c r="I611" s="9"/>
      <c r="J611" s="9"/>
      <c r="K611" s="9"/>
    </row>
    <row r="612" spans="1:11" hidden="1" x14ac:dyDescent="0.2">
      <c r="A612" s="9"/>
      <c r="B612" s="9"/>
      <c r="C612" s="9"/>
      <c r="D612" s="9"/>
      <c r="E612" s="9"/>
      <c r="F612" s="9"/>
      <c r="G612" s="9"/>
      <c r="H612" s="9"/>
      <c r="I612" s="9"/>
      <c r="J612" s="9"/>
      <c r="K612" s="9"/>
    </row>
    <row r="613" spans="1:11" hidden="1" x14ac:dyDescent="0.2">
      <c r="A613" s="9"/>
      <c r="B613" s="9"/>
      <c r="C613" s="9"/>
      <c r="D613" s="9"/>
      <c r="E613" s="9"/>
      <c r="F613" s="9"/>
      <c r="G613" s="9"/>
      <c r="H613" s="9"/>
      <c r="I613" s="9"/>
      <c r="J613" s="9"/>
      <c r="K613" s="9"/>
    </row>
    <row r="614" spans="1:11" hidden="1" x14ac:dyDescent="0.2">
      <c r="A614" s="9"/>
      <c r="B614" s="9"/>
      <c r="C614" s="9"/>
      <c r="D614" s="9"/>
      <c r="E614" s="9"/>
      <c r="F614" s="9"/>
      <c r="G614" s="9"/>
      <c r="H614" s="9"/>
      <c r="I614" s="9"/>
      <c r="J614" s="9"/>
      <c r="K614" s="9"/>
    </row>
    <row r="615" spans="1:11" hidden="1" x14ac:dyDescent="0.2">
      <c r="A615" s="9"/>
      <c r="B615" s="9"/>
      <c r="C615" s="9"/>
      <c r="D615" s="9"/>
      <c r="E615" s="9"/>
      <c r="F615" s="9"/>
      <c r="G615" s="9"/>
      <c r="H615" s="9"/>
      <c r="I615" s="9"/>
      <c r="J615" s="9"/>
      <c r="K615" s="9"/>
    </row>
    <row r="616" spans="1:11" hidden="1" x14ac:dyDescent="0.2">
      <c r="A616" s="9"/>
      <c r="B616" s="9"/>
      <c r="C616" s="9"/>
      <c r="D616" s="9"/>
      <c r="E616" s="9"/>
      <c r="F616" s="9"/>
      <c r="G616" s="9"/>
      <c r="H616" s="9"/>
      <c r="I616" s="9"/>
      <c r="J616" s="9"/>
      <c r="K616" s="9"/>
    </row>
    <row r="617" spans="1:11" hidden="1" x14ac:dyDescent="0.2">
      <c r="A617" s="9"/>
      <c r="B617" s="9"/>
      <c r="C617" s="9"/>
      <c r="D617" s="9"/>
      <c r="E617" s="9"/>
      <c r="F617" s="9"/>
      <c r="G617" s="9"/>
      <c r="H617" s="9"/>
      <c r="I617" s="9"/>
      <c r="J617" s="9"/>
      <c r="K617" s="9"/>
    </row>
    <row r="618" spans="1:11" hidden="1" x14ac:dyDescent="0.2">
      <c r="A618" s="9"/>
      <c r="B618" s="9"/>
      <c r="C618" s="9"/>
      <c r="D618" s="9"/>
      <c r="E618" s="9"/>
      <c r="F618" s="9"/>
      <c r="G618" s="9"/>
      <c r="H618" s="9"/>
      <c r="I618" s="9"/>
      <c r="J618" s="9"/>
      <c r="K618" s="9"/>
    </row>
    <row r="619" spans="1:11" hidden="1" x14ac:dyDescent="0.2">
      <c r="A619" s="9"/>
      <c r="B619" s="9"/>
      <c r="C619" s="9"/>
      <c r="D619" s="9"/>
      <c r="E619" s="9"/>
      <c r="F619" s="9"/>
      <c r="G619" s="9"/>
      <c r="H619" s="9"/>
      <c r="I619" s="9"/>
      <c r="J619" s="9"/>
      <c r="K619" s="9"/>
    </row>
    <row r="620" spans="1:11" hidden="1" x14ac:dyDescent="0.2">
      <c r="A620" s="9"/>
      <c r="B620" s="9"/>
      <c r="C620" s="9"/>
      <c r="D620" s="9"/>
      <c r="E620" s="9"/>
      <c r="F620" s="9"/>
      <c r="G620" s="9"/>
      <c r="H620" s="9"/>
      <c r="I620" s="9"/>
      <c r="J620" s="9"/>
      <c r="K620" s="9"/>
    </row>
    <row r="621" spans="1:11" hidden="1" x14ac:dyDescent="0.2">
      <c r="A621" s="9"/>
      <c r="B621" s="9"/>
      <c r="C621" s="9"/>
      <c r="D621" s="9"/>
      <c r="E621" s="9"/>
      <c r="F621" s="9"/>
      <c r="G621" s="9"/>
      <c r="H621" s="9"/>
      <c r="I621" s="9"/>
      <c r="J621" s="9"/>
      <c r="K621" s="9"/>
    </row>
    <row r="622" spans="1:11" hidden="1" x14ac:dyDescent="0.2">
      <c r="A622" s="9"/>
      <c r="B622" s="9"/>
      <c r="C622" s="9"/>
      <c r="D622" s="9"/>
      <c r="E622" s="9"/>
      <c r="F622" s="9"/>
      <c r="G622" s="9"/>
      <c r="H622" s="9"/>
      <c r="I622" s="9"/>
      <c r="J622" s="9"/>
      <c r="K622" s="9"/>
    </row>
    <row r="623" spans="1:11" hidden="1" x14ac:dyDescent="0.2">
      <c r="A623" s="9"/>
      <c r="B623" s="9"/>
      <c r="C623" s="9"/>
      <c r="D623" s="9"/>
      <c r="E623" s="9"/>
      <c r="F623" s="9"/>
      <c r="G623" s="9"/>
      <c r="H623" s="9"/>
      <c r="I623" s="9"/>
      <c r="J623" s="9"/>
      <c r="K623" s="9"/>
    </row>
    <row r="624" spans="1:11" hidden="1" x14ac:dyDescent="0.2">
      <c r="A624" s="9"/>
      <c r="B624" s="9"/>
      <c r="C624" s="9"/>
      <c r="D624" s="9"/>
      <c r="E624" s="9"/>
      <c r="F624" s="9"/>
      <c r="G624" s="9"/>
      <c r="H624" s="9"/>
      <c r="I624" s="9"/>
      <c r="J624" s="9"/>
      <c r="K624" s="9"/>
    </row>
    <row r="625" spans="1:11" hidden="1" x14ac:dyDescent="0.2">
      <c r="A625" s="9"/>
      <c r="B625" s="9"/>
      <c r="C625" s="9"/>
      <c r="D625" s="9"/>
      <c r="E625" s="9"/>
      <c r="F625" s="9"/>
      <c r="G625" s="9"/>
      <c r="H625" s="9"/>
      <c r="I625" s="9"/>
      <c r="J625" s="9"/>
      <c r="K625" s="9"/>
    </row>
    <row r="626" spans="1:11" hidden="1" x14ac:dyDescent="0.2">
      <c r="A626" s="9"/>
      <c r="B626" s="9"/>
      <c r="C626" s="9"/>
      <c r="D626" s="9"/>
      <c r="E626" s="9"/>
      <c r="F626" s="9"/>
      <c r="G626" s="9"/>
      <c r="H626" s="9"/>
      <c r="I626" s="9"/>
      <c r="J626" s="9"/>
      <c r="K626" s="9"/>
    </row>
    <row r="627" spans="1:11" hidden="1" x14ac:dyDescent="0.2">
      <c r="A627" s="9"/>
      <c r="B627" s="9"/>
      <c r="C627" s="9"/>
      <c r="D627" s="9"/>
      <c r="E627" s="9"/>
      <c r="F627" s="9"/>
      <c r="G627" s="9"/>
      <c r="H627" s="9"/>
      <c r="I627" s="9"/>
      <c r="J627" s="9"/>
      <c r="K627" s="9"/>
    </row>
    <row r="628" spans="1:11" hidden="1" x14ac:dyDescent="0.2">
      <c r="A628" s="9"/>
      <c r="B628" s="9"/>
      <c r="C628" s="9"/>
      <c r="D628" s="9"/>
      <c r="E628" s="9"/>
      <c r="F628" s="9"/>
      <c r="G628" s="9"/>
      <c r="H628" s="9"/>
      <c r="I628" s="9"/>
      <c r="J628" s="9"/>
      <c r="K628" s="9"/>
    </row>
    <row r="629" spans="1:11" hidden="1" x14ac:dyDescent="0.2">
      <c r="A629" s="9"/>
      <c r="B629" s="9"/>
      <c r="C629" s="9"/>
      <c r="D629" s="9"/>
      <c r="E629" s="9"/>
      <c r="F629" s="9"/>
      <c r="G629" s="9"/>
      <c r="H629" s="9"/>
      <c r="I629" s="9"/>
      <c r="J629" s="9"/>
      <c r="K629" s="9"/>
    </row>
    <row r="630" spans="1:11" hidden="1" x14ac:dyDescent="0.2">
      <c r="A630" s="9"/>
      <c r="B630" s="9"/>
      <c r="C630" s="9"/>
      <c r="D630" s="9"/>
      <c r="E630" s="9"/>
      <c r="F630" s="9"/>
      <c r="G630" s="9"/>
      <c r="H630" s="9"/>
      <c r="I630" s="9"/>
      <c r="J630" s="9"/>
      <c r="K630" s="9"/>
    </row>
    <row r="631" spans="1:11" hidden="1" x14ac:dyDescent="0.2">
      <c r="A631" s="9"/>
      <c r="B631" s="9"/>
      <c r="C631" s="9"/>
      <c r="D631" s="9"/>
      <c r="E631" s="9"/>
      <c r="F631" s="9"/>
      <c r="G631" s="9"/>
      <c r="H631" s="9"/>
      <c r="I631" s="9"/>
      <c r="J631" s="9"/>
      <c r="K631" s="9"/>
    </row>
    <row r="632" spans="1:11" hidden="1" x14ac:dyDescent="0.2">
      <c r="A632" s="9"/>
      <c r="B632" s="9"/>
      <c r="C632" s="9"/>
      <c r="D632" s="9"/>
      <c r="E632" s="9"/>
      <c r="F632" s="9"/>
      <c r="G632" s="9"/>
      <c r="H632" s="9"/>
      <c r="I632" s="9"/>
      <c r="J632" s="9"/>
      <c r="K632" s="9"/>
    </row>
    <row r="633" spans="1:11" hidden="1" x14ac:dyDescent="0.2">
      <c r="A633" s="9"/>
      <c r="B633" s="9"/>
      <c r="C633" s="9"/>
      <c r="D633" s="9"/>
      <c r="E633" s="9"/>
      <c r="F633" s="9"/>
      <c r="G633" s="9"/>
      <c r="H633" s="9"/>
      <c r="I633" s="9"/>
      <c r="J633" s="9"/>
      <c r="K633" s="9"/>
    </row>
    <row r="634" spans="1:11" hidden="1" x14ac:dyDescent="0.2">
      <c r="A634" s="9"/>
      <c r="B634" s="9"/>
      <c r="C634" s="9"/>
      <c r="D634" s="9"/>
      <c r="E634" s="9"/>
      <c r="F634" s="9"/>
      <c r="G634" s="9"/>
      <c r="H634" s="9"/>
      <c r="I634" s="9"/>
      <c r="J634" s="9"/>
      <c r="K634" s="9"/>
    </row>
    <row r="635" spans="1:11" hidden="1" x14ac:dyDescent="0.2">
      <c r="A635" s="9"/>
      <c r="B635" s="9"/>
      <c r="C635" s="9"/>
      <c r="D635" s="9"/>
      <c r="E635" s="9"/>
      <c r="F635" s="9"/>
      <c r="G635" s="9"/>
      <c r="H635" s="9"/>
      <c r="I635" s="9"/>
      <c r="J635" s="9"/>
      <c r="K635" s="9"/>
    </row>
    <row r="636" spans="1:11" hidden="1" x14ac:dyDescent="0.2">
      <c r="A636" s="9"/>
      <c r="B636" s="9"/>
      <c r="C636" s="9"/>
      <c r="D636" s="9"/>
      <c r="E636" s="9"/>
      <c r="F636" s="9"/>
      <c r="G636" s="9"/>
      <c r="H636" s="9"/>
      <c r="I636" s="9"/>
      <c r="J636" s="9"/>
      <c r="K636" s="9"/>
    </row>
    <row r="637" spans="1:11" hidden="1" x14ac:dyDescent="0.2">
      <c r="A637" s="9"/>
      <c r="B637" s="9"/>
      <c r="C637" s="9"/>
      <c r="D637" s="9"/>
      <c r="E637" s="9"/>
      <c r="F637" s="9"/>
      <c r="G637" s="9"/>
      <c r="H637" s="9"/>
      <c r="I637" s="9"/>
      <c r="J637" s="9"/>
      <c r="K637" s="9"/>
    </row>
    <row r="638" spans="1:11" hidden="1" x14ac:dyDescent="0.2">
      <c r="A638" s="9"/>
      <c r="B638" s="9"/>
      <c r="C638" s="9"/>
      <c r="D638" s="9"/>
      <c r="E638" s="9"/>
      <c r="F638" s="9"/>
      <c r="G638" s="9"/>
      <c r="H638" s="9"/>
      <c r="I638" s="9"/>
      <c r="J638" s="9"/>
      <c r="K638" s="9"/>
    </row>
    <row r="639" spans="1:11" hidden="1" x14ac:dyDescent="0.2">
      <c r="A639" s="9"/>
      <c r="B639" s="9"/>
      <c r="C639" s="9"/>
      <c r="D639" s="9"/>
      <c r="E639" s="9"/>
      <c r="F639" s="9"/>
      <c r="G639" s="9"/>
      <c r="H639" s="9"/>
      <c r="I639" s="9"/>
      <c r="J639" s="9"/>
      <c r="K639" s="9"/>
    </row>
    <row r="640" spans="1:11" hidden="1" x14ac:dyDescent="0.2">
      <c r="A640" s="9"/>
      <c r="B640" s="9"/>
      <c r="C640" s="9"/>
      <c r="D640" s="9"/>
      <c r="E640" s="9"/>
      <c r="F640" s="9"/>
      <c r="G640" s="9"/>
      <c r="H640" s="9"/>
      <c r="I640" s="9"/>
      <c r="J640" s="9"/>
      <c r="K640" s="9"/>
    </row>
    <row r="641" spans="1:11" hidden="1" x14ac:dyDescent="0.2">
      <c r="A641" s="9"/>
      <c r="B641" s="9"/>
      <c r="C641" s="9"/>
      <c r="D641" s="9"/>
      <c r="E641" s="9"/>
      <c r="F641" s="9"/>
      <c r="G641" s="9"/>
      <c r="H641" s="9"/>
      <c r="I641" s="9"/>
      <c r="J641" s="9"/>
      <c r="K641" s="9"/>
    </row>
    <row r="642" spans="1:11" hidden="1" x14ac:dyDescent="0.2">
      <c r="A642" s="9"/>
      <c r="B642" s="9"/>
      <c r="C642" s="9"/>
      <c r="D642" s="9"/>
      <c r="E642" s="9"/>
      <c r="F642" s="9"/>
      <c r="G642" s="9"/>
      <c r="H642" s="9"/>
      <c r="I642" s="9"/>
      <c r="J642" s="9"/>
      <c r="K642" s="9"/>
    </row>
    <row r="643" spans="1:11" hidden="1" x14ac:dyDescent="0.2">
      <c r="A643" s="9"/>
      <c r="B643" s="9"/>
      <c r="C643" s="9"/>
      <c r="D643" s="9"/>
      <c r="E643" s="9"/>
      <c r="F643" s="9"/>
      <c r="G643" s="9"/>
      <c r="H643" s="9"/>
      <c r="I643" s="9"/>
      <c r="J643" s="9"/>
      <c r="K643" s="9"/>
    </row>
    <row r="644" spans="1:11" hidden="1" x14ac:dyDescent="0.2">
      <c r="A644" s="9"/>
      <c r="B644" s="9"/>
      <c r="C644" s="9"/>
      <c r="D644" s="9"/>
      <c r="E644" s="9"/>
      <c r="F644" s="9"/>
      <c r="G644" s="9"/>
      <c r="H644" s="9"/>
      <c r="I644" s="9"/>
      <c r="J644" s="9"/>
      <c r="K644" s="9"/>
    </row>
    <row r="645" spans="1:11" hidden="1" x14ac:dyDescent="0.2">
      <c r="A645" s="9"/>
      <c r="B645" s="9"/>
      <c r="C645" s="9"/>
      <c r="D645" s="9"/>
      <c r="E645" s="9"/>
      <c r="F645" s="9"/>
      <c r="G645" s="9"/>
      <c r="H645" s="9"/>
      <c r="I645" s="9"/>
      <c r="J645" s="9"/>
      <c r="K645" s="9"/>
    </row>
    <row r="646" spans="1:11" hidden="1" x14ac:dyDescent="0.2">
      <c r="A646" s="9"/>
      <c r="B646" s="9"/>
      <c r="C646" s="9"/>
      <c r="D646" s="9"/>
      <c r="E646" s="9"/>
      <c r="F646" s="9"/>
      <c r="G646" s="9"/>
      <c r="H646" s="9"/>
      <c r="I646" s="9"/>
      <c r="J646" s="9"/>
      <c r="K646" s="9"/>
    </row>
    <row r="647" spans="1:11" hidden="1" x14ac:dyDescent="0.2">
      <c r="A647" s="9"/>
      <c r="B647" s="9"/>
      <c r="C647" s="9"/>
      <c r="D647" s="9"/>
      <c r="E647" s="9"/>
      <c r="F647" s="9"/>
      <c r="G647" s="9"/>
      <c r="H647" s="9"/>
      <c r="I647" s="9"/>
      <c r="J647" s="9"/>
      <c r="K647" s="9"/>
    </row>
    <row r="648" spans="1:11" hidden="1" x14ac:dyDescent="0.2">
      <c r="A648" s="9"/>
      <c r="B648" s="9"/>
      <c r="C648" s="9"/>
      <c r="D648" s="9"/>
      <c r="E648" s="9"/>
      <c r="F648" s="9"/>
      <c r="G648" s="9"/>
      <c r="H648" s="9"/>
      <c r="I648" s="9"/>
      <c r="J648" s="9"/>
      <c r="K648" s="9"/>
    </row>
    <row r="649" spans="1:11" hidden="1" x14ac:dyDescent="0.2">
      <c r="A649" s="9"/>
      <c r="B649" s="9"/>
      <c r="C649" s="9"/>
      <c r="D649" s="9"/>
      <c r="E649" s="9"/>
      <c r="F649" s="9"/>
      <c r="G649" s="9"/>
      <c r="H649" s="9"/>
      <c r="I649" s="9"/>
      <c r="J649" s="9"/>
      <c r="K649" s="9"/>
    </row>
    <row r="650" spans="1:11" hidden="1" x14ac:dyDescent="0.2">
      <c r="A650" s="9"/>
      <c r="B650" s="9"/>
      <c r="C650" s="9"/>
      <c r="D650" s="9"/>
      <c r="E650" s="9"/>
      <c r="F650" s="9"/>
      <c r="G650" s="9"/>
      <c r="H650" s="9"/>
      <c r="I650" s="9"/>
      <c r="J650" s="9"/>
      <c r="K650" s="9"/>
    </row>
    <row r="651" spans="1:11" hidden="1" x14ac:dyDescent="0.2">
      <c r="A651" s="9"/>
      <c r="B651" s="9"/>
      <c r="C651" s="9"/>
      <c r="D651" s="9"/>
      <c r="E651" s="9"/>
      <c r="F651" s="9"/>
      <c r="G651" s="9"/>
      <c r="H651" s="9"/>
      <c r="I651" s="9"/>
      <c r="J651" s="9"/>
      <c r="K651" s="9"/>
    </row>
    <row r="652" spans="1:11" hidden="1" x14ac:dyDescent="0.2">
      <c r="A652" s="9"/>
      <c r="B652" s="9"/>
      <c r="C652" s="9"/>
      <c r="D652" s="9"/>
      <c r="E652" s="9"/>
      <c r="F652" s="9"/>
      <c r="G652" s="9"/>
      <c r="H652" s="9"/>
      <c r="I652" s="9"/>
      <c r="J652" s="9"/>
      <c r="K652" s="9"/>
    </row>
    <row r="653" spans="1:11" hidden="1" x14ac:dyDescent="0.2">
      <c r="A653" s="9"/>
      <c r="B653" s="9"/>
      <c r="C653" s="9"/>
      <c r="D653" s="9"/>
      <c r="E653" s="9"/>
      <c r="F653" s="9"/>
      <c r="G653" s="9"/>
      <c r="H653" s="9"/>
      <c r="I653" s="9"/>
      <c r="J653" s="9"/>
      <c r="K653" s="9"/>
    </row>
    <row r="654" spans="1:11" hidden="1" x14ac:dyDescent="0.2">
      <c r="A654" s="9"/>
      <c r="B654" s="9"/>
      <c r="C654" s="9"/>
      <c r="D654" s="9"/>
      <c r="E654" s="9"/>
      <c r="F654" s="9"/>
      <c r="G654" s="9"/>
      <c r="H654" s="9"/>
      <c r="I654" s="9"/>
      <c r="J654" s="9"/>
      <c r="K654" s="9"/>
    </row>
    <row r="655" spans="1:11" hidden="1" x14ac:dyDescent="0.2">
      <c r="A655" s="9"/>
      <c r="B655" s="9"/>
      <c r="C655" s="9"/>
      <c r="D655" s="9"/>
      <c r="E655" s="9"/>
      <c r="F655" s="9"/>
      <c r="G655" s="9"/>
      <c r="H655" s="9"/>
      <c r="I655" s="9"/>
      <c r="J655" s="9"/>
      <c r="K655" s="9"/>
    </row>
    <row r="656" spans="1:11" hidden="1" x14ac:dyDescent="0.2">
      <c r="A656" s="9"/>
      <c r="B656" s="9"/>
      <c r="C656" s="9"/>
      <c r="D656" s="9"/>
      <c r="E656" s="9"/>
      <c r="F656" s="9"/>
      <c r="G656" s="9"/>
      <c r="H656" s="9"/>
      <c r="I656" s="9"/>
      <c r="J656" s="9"/>
      <c r="K656" s="9"/>
    </row>
    <row r="657" spans="1:11" hidden="1" x14ac:dyDescent="0.2">
      <c r="A657" s="9"/>
      <c r="B657" s="9"/>
      <c r="C657" s="9"/>
      <c r="D657" s="9"/>
      <c r="E657" s="9"/>
      <c r="F657" s="9"/>
      <c r="G657" s="9"/>
      <c r="H657" s="9"/>
      <c r="I657" s="9"/>
      <c r="J657" s="9"/>
      <c r="K657" s="9"/>
    </row>
    <row r="658" spans="1:11" hidden="1" x14ac:dyDescent="0.2">
      <c r="A658" s="9"/>
      <c r="B658" s="9"/>
      <c r="C658" s="9"/>
      <c r="D658" s="9"/>
      <c r="E658" s="9"/>
      <c r="F658" s="9"/>
      <c r="G658" s="9"/>
      <c r="H658" s="9"/>
      <c r="I658" s="9"/>
      <c r="J658" s="9"/>
      <c r="K658" s="9"/>
    </row>
    <row r="659" spans="1:11" hidden="1" x14ac:dyDescent="0.2">
      <c r="A659" s="9"/>
      <c r="B659" s="9"/>
      <c r="C659" s="9"/>
      <c r="D659" s="9"/>
      <c r="E659" s="9"/>
      <c r="F659" s="9"/>
      <c r="G659" s="9"/>
      <c r="H659" s="9"/>
      <c r="I659" s="9"/>
      <c r="J659" s="9"/>
      <c r="K659" s="9"/>
    </row>
    <row r="660" spans="1:11" hidden="1" x14ac:dyDescent="0.2">
      <c r="A660" s="9"/>
      <c r="B660" s="9"/>
      <c r="C660" s="9"/>
      <c r="D660" s="9"/>
      <c r="E660" s="9"/>
      <c r="F660" s="9"/>
      <c r="G660" s="9"/>
      <c r="H660" s="9"/>
      <c r="I660" s="9"/>
      <c r="J660" s="9"/>
      <c r="K660" s="9"/>
    </row>
    <row r="661" spans="1:11" hidden="1" x14ac:dyDescent="0.2">
      <c r="A661" s="9"/>
      <c r="B661" s="9"/>
      <c r="C661" s="9"/>
      <c r="D661" s="9"/>
      <c r="E661" s="9"/>
      <c r="F661" s="9"/>
      <c r="G661" s="9"/>
      <c r="H661" s="9"/>
      <c r="I661" s="9"/>
      <c r="J661" s="9"/>
      <c r="K661" s="9"/>
    </row>
    <row r="662" spans="1:11" hidden="1" x14ac:dyDescent="0.2">
      <c r="A662" s="9"/>
      <c r="B662" s="9"/>
      <c r="C662" s="9"/>
      <c r="D662" s="9"/>
      <c r="E662" s="9"/>
      <c r="F662" s="9"/>
      <c r="G662" s="9"/>
      <c r="H662" s="9"/>
      <c r="I662" s="9"/>
      <c r="J662" s="9"/>
      <c r="K662" s="9"/>
    </row>
    <row r="663" spans="1:11" hidden="1" x14ac:dyDescent="0.2">
      <c r="A663" s="9"/>
      <c r="B663" s="9"/>
      <c r="C663" s="9"/>
      <c r="D663" s="9"/>
      <c r="E663" s="9"/>
      <c r="F663" s="9"/>
      <c r="G663" s="9"/>
      <c r="H663" s="9"/>
      <c r="I663" s="9"/>
      <c r="J663" s="9"/>
      <c r="K663" s="9"/>
    </row>
    <row r="664" spans="1:11" hidden="1" x14ac:dyDescent="0.2">
      <c r="A664" s="9"/>
      <c r="B664" s="9"/>
      <c r="C664" s="9"/>
      <c r="D664" s="9"/>
      <c r="E664" s="9"/>
      <c r="F664" s="9"/>
      <c r="G664" s="9"/>
      <c r="H664" s="9"/>
      <c r="I664" s="9"/>
      <c r="J664" s="9"/>
      <c r="K664" s="9"/>
    </row>
    <row r="665" spans="1:11" hidden="1" x14ac:dyDescent="0.2">
      <c r="A665" s="9"/>
      <c r="B665" s="9"/>
      <c r="C665" s="9"/>
      <c r="D665" s="9"/>
      <c r="E665" s="9"/>
      <c r="F665" s="9"/>
      <c r="G665" s="9"/>
      <c r="H665" s="9"/>
      <c r="I665" s="9"/>
      <c r="J665" s="9"/>
      <c r="K665" s="9"/>
    </row>
    <row r="666" spans="1:11" hidden="1" x14ac:dyDescent="0.2">
      <c r="A666" s="9"/>
      <c r="B666" s="9"/>
      <c r="C666" s="9"/>
      <c r="D666" s="9"/>
      <c r="E666" s="9"/>
      <c r="F666" s="9"/>
      <c r="G666" s="9"/>
      <c r="H666" s="9"/>
      <c r="I666" s="9"/>
      <c r="J666" s="9"/>
      <c r="K666" s="9"/>
    </row>
    <row r="667" spans="1:11" hidden="1" x14ac:dyDescent="0.2">
      <c r="A667" s="9"/>
      <c r="B667" s="9"/>
      <c r="C667" s="9"/>
      <c r="D667" s="9"/>
      <c r="E667" s="9"/>
      <c r="F667" s="9"/>
      <c r="G667" s="9"/>
      <c r="H667" s="9"/>
      <c r="I667" s="9"/>
      <c r="J667" s="9"/>
      <c r="K667" s="9"/>
    </row>
    <row r="668" spans="1:11" hidden="1" x14ac:dyDescent="0.2">
      <c r="A668" s="9"/>
      <c r="B668" s="9"/>
      <c r="C668" s="9"/>
      <c r="D668" s="9"/>
      <c r="E668" s="9"/>
      <c r="F668" s="9"/>
      <c r="G668" s="9"/>
      <c r="H668" s="9"/>
      <c r="I668" s="9"/>
      <c r="J668" s="9"/>
      <c r="K668" s="9"/>
    </row>
    <row r="669" spans="1:11" hidden="1" x14ac:dyDescent="0.2">
      <c r="A669" s="9"/>
      <c r="B669" s="9"/>
      <c r="C669" s="9"/>
      <c r="D669" s="9"/>
      <c r="E669" s="9"/>
      <c r="F669" s="9"/>
      <c r="G669" s="9"/>
      <c r="H669" s="9"/>
      <c r="I669" s="9"/>
      <c r="J669" s="9"/>
      <c r="K669" s="9"/>
    </row>
    <row r="670" spans="1:11" hidden="1" x14ac:dyDescent="0.2">
      <c r="A670" s="9"/>
      <c r="B670" s="9"/>
      <c r="C670" s="9"/>
      <c r="D670" s="9"/>
      <c r="E670" s="9"/>
      <c r="F670" s="9"/>
      <c r="G670" s="9"/>
      <c r="H670" s="9"/>
      <c r="I670" s="9"/>
      <c r="J670" s="9"/>
      <c r="K670" s="9"/>
    </row>
    <row r="671" spans="1:11" hidden="1" x14ac:dyDescent="0.2">
      <c r="A671" s="9"/>
      <c r="B671" s="9"/>
      <c r="C671" s="9"/>
      <c r="D671" s="9"/>
      <c r="E671" s="9"/>
      <c r="F671" s="9"/>
      <c r="G671" s="9"/>
      <c r="H671" s="9"/>
      <c r="I671" s="9"/>
      <c r="J671" s="9"/>
      <c r="K671" s="9"/>
    </row>
    <row r="672" spans="1:11" hidden="1" x14ac:dyDescent="0.2">
      <c r="A672" s="9"/>
      <c r="B672" s="9"/>
      <c r="C672" s="9"/>
      <c r="D672" s="9"/>
      <c r="E672" s="9"/>
      <c r="F672" s="9"/>
      <c r="G672" s="9"/>
      <c r="H672" s="9"/>
      <c r="I672" s="9"/>
      <c r="J672" s="9"/>
      <c r="K672" s="9"/>
    </row>
    <row r="673" spans="1:11" hidden="1" x14ac:dyDescent="0.2">
      <c r="A673" s="9"/>
      <c r="B673" s="9"/>
      <c r="C673" s="9"/>
      <c r="D673" s="9"/>
      <c r="E673" s="9"/>
      <c r="F673" s="9"/>
      <c r="G673" s="9"/>
      <c r="H673" s="9"/>
      <c r="I673" s="9"/>
      <c r="J673" s="9"/>
      <c r="K673" s="9"/>
    </row>
    <row r="674" spans="1:11" hidden="1" x14ac:dyDescent="0.2">
      <c r="A674" s="9"/>
      <c r="B674" s="9"/>
      <c r="C674" s="9"/>
      <c r="D674" s="9"/>
      <c r="E674" s="9"/>
      <c r="F674" s="9"/>
      <c r="G674" s="9"/>
      <c r="H674" s="9"/>
      <c r="I674" s="9"/>
      <c r="J674" s="9"/>
      <c r="K674" s="9"/>
    </row>
    <row r="675" spans="1:11" hidden="1" x14ac:dyDescent="0.2">
      <c r="A675" s="9"/>
      <c r="B675" s="9"/>
      <c r="C675" s="9"/>
      <c r="D675" s="9"/>
      <c r="E675" s="9"/>
      <c r="F675" s="9"/>
      <c r="G675" s="9"/>
      <c r="H675" s="9"/>
      <c r="I675" s="9"/>
      <c r="J675" s="9"/>
      <c r="K675" s="9"/>
    </row>
    <row r="676" spans="1:11" hidden="1" x14ac:dyDescent="0.2">
      <c r="A676" s="9"/>
      <c r="B676" s="9"/>
      <c r="C676" s="9"/>
      <c r="D676" s="9"/>
      <c r="E676" s="9"/>
      <c r="F676" s="9"/>
      <c r="G676" s="9"/>
      <c r="H676" s="9"/>
      <c r="I676" s="9"/>
      <c r="J676" s="9"/>
      <c r="K676" s="9"/>
    </row>
    <row r="677" spans="1:11" hidden="1" x14ac:dyDescent="0.2">
      <c r="A677" s="9"/>
      <c r="B677" s="9"/>
      <c r="C677" s="9"/>
      <c r="D677" s="9"/>
      <c r="E677" s="9"/>
      <c r="F677" s="9"/>
      <c r="G677" s="9"/>
      <c r="H677" s="9"/>
      <c r="I677" s="9"/>
      <c r="J677" s="9"/>
      <c r="K677" s="9"/>
    </row>
    <row r="678" spans="1:11" hidden="1" x14ac:dyDescent="0.2">
      <c r="A678" s="9"/>
      <c r="B678" s="9"/>
      <c r="C678" s="9"/>
      <c r="D678" s="9"/>
      <c r="E678" s="9"/>
      <c r="F678" s="9"/>
      <c r="G678" s="9"/>
      <c r="H678" s="9"/>
      <c r="I678" s="9"/>
      <c r="J678" s="9"/>
      <c r="K678" s="9"/>
    </row>
    <row r="679" spans="1:11" hidden="1" x14ac:dyDescent="0.2">
      <c r="A679" s="9"/>
      <c r="B679" s="9"/>
      <c r="C679" s="9"/>
      <c r="D679" s="9"/>
      <c r="E679" s="9"/>
      <c r="F679" s="9"/>
      <c r="G679" s="9"/>
      <c r="H679" s="9"/>
      <c r="I679" s="9"/>
      <c r="J679" s="9"/>
      <c r="K679" s="9"/>
    </row>
    <row r="680" spans="1:11" hidden="1" x14ac:dyDescent="0.2">
      <c r="A680" s="9"/>
      <c r="B680" s="9"/>
      <c r="C680" s="9"/>
      <c r="D680" s="9"/>
      <c r="E680" s="9"/>
      <c r="F680" s="9"/>
      <c r="G680" s="9"/>
      <c r="H680" s="9"/>
      <c r="I680" s="9"/>
      <c r="J680" s="9"/>
      <c r="K680" s="9"/>
    </row>
    <row r="681" spans="1:11" hidden="1" x14ac:dyDescent="0.2">
      <c r="A681" s="9"/>
      <c r="B681" s="9"/>
      <c r="C681" s="9"/>
      <c r="D681" s="9"/>
      <c r="E681" s="9"/>
      <c r="F681" s="9"/>
      <c r="G681" s="9"/>
      <c r="H681" s="9"/>
      <c r="I681" s="9"/>
      <c r="J681" s="9"/>
      <c r="K681" s="9"/>
    </row>
    <row r="682" spans="1:11" hidden="1" x14ac:dyDescent="0.2">
      <c r="A682" s="9"/>
      <c r="B682" s="9"/>
      <c r="C682" s="9"/>
      <c r="D682" s="9"/>
      <c r="E682" s="9"/>
      <c r="F682" s="9"/>
      <c r="G682" s="9"/>
      <c r="H682" s="9"/>
      <c r="I682" s="9"/>
      <c r="J682" s="9"/>
      <c r="K682" s="9"/>
    </row>
    <row r="683" spans="1:11" hidden="1" x14ac:dyDescent="0.2">
      <c r="A683" s="9"/>
      <c r="B683" s="9"/>
      <c r="C683" s="9"/>
      <c r="D683" s="9"/>
      <c r="E683" s="9"/>
      <c r="F683" s="9"/>
      <c r="G683" s="9"/>
      <c r="H683" s="9"/>
      <c r="I683" s="9"/>
      <c r="J683" s="9"/>
      <c r="K683" s="9"/>
    </row>
    <row r="684" spans="1:11" hidden="1" x14ac:dyDescent="0.2">
      <c r="A684" s="9"/>
      <c r="B684" s="9"/>
      <c r="C684" s="9"/>
      <c r="D684" s="9"/>
      <c r="E684" s="9"/>
      <c r="F684" s="9"/>
      <c r="G684" s="9"/>
      <c r="H684" s="9"/>
      <c r="I684" s="9"/>
      <c r="J684" s="9"/>
      <c r="K684" s="9"/>
    </row>
    <row r="685" spans="1:11" hidden="1" x14ac:dyDescent="0.2">
      <c r="A685" s="9"/>
      <c r="B685" s="9"/>
      <c r="C685" s="9"/>
      <c r="D685" s="9"/>
      <c r="E685" s="9"/>
      <c r="F685" s="9"/>
      <c r="G685" s="9"/>
      <c r="H685" s="9"/>
      <c r="I685" s="9"/>
      <c r="J685" s="9"/>
      <c r="K685" s="9"/>
    </row>
    <row r="686" spans="1:11" hidden="1" x14ac:dyDescent="0.2">
      <c r="A686" s="9"/>
      <c r="B686" s="9"/>
      <c r="C686" s="9"/>
      <c r="D686" s="9"/>
      <c r="E686" s="9"/>
      <c r="F686" s="9"/>
      <c r="G686" s="9"/>
      <c r="H686" s="9"/>
      <c r="I686" s="9"/>
      <c r="J686" s="9"/>
      <c r="K686" s="9"/>
    </row>
    <row r="687" spans="1:11" hidden="1" x14ac:dyDescent="0.2">
      <c r="A687" s="9"/>
      <c r="B687" s="9"/>
      <c r="C687" s="9"/>
      <c r="D687" s="9"/>
      <c r="E687" s="9"/>
      <c r="F687" s="9"/>
      <c r="G687" s="9"/>
      <c r="H687" s="9"/>
      <c r="I687" s="9"/>
      <c r="J687" s="9"/>
      <c r="K687" s="9"/>
    </row>
    <row r="688" spans="1:11" hidden="1" x14ac:dyDescent="0.2">
      <c r="A688" s="9"/>
      <c r="B688" s="9"/>
      <c r="C688" s="9"/>
      <c r="D688" s="9"/>
      <c r="E688" s="9"/>
      <c r="F688" s="9"/>
      <c r="G688" s="9"/>
      <c r="H688" s="9"/>
      <c r="I688" s="9"/>
      <c r="J688" s="9"/>
      <c r="K688" s="9"/>
    </row>
    <row r="689" spans="1:11" hidden="1" x14ac:dyDescent="0.2">
      <c r="A689" s="9"/>
      <c r="B689" s="9"/>
      <c r="C689" s="9"/>
      <c r="D689" s="9"/>
      <c r="E689" s="9"/>
      <c r="F689" s="9"/>
      <c r="G689" s="9"/>
      <c r="H689" s="9"/>
      <c r="I689" s="9"/>
      <c r="J689" s="9"/>
      <c r="K689" s="9"/>
    </row>
    <row r="690" spans="1:11" hidden="1" x14ac:dyDescent="0.2">
      <c r="A690" s="9"/>
      <c r="B690" s="9"/>
      <c r="C690" s="9"/>
      <c r="D690" s="9"/>
      <c r="E690" s="9"/>
      <c r="F690" s="9"/>
      <c r="G690" s="9"/>
      <c r="H690" s="9"/>
      <c r="I690" s="9"/>
      <c r="J690" s="9"/>
      <c r="K690" s="9"/>
    </row>
    <row r="691" spans="1:11" hidden="1" x14ac:dyDescent="0.2">
      <c r="A691" s="9"/>
      <c r="B691" s="9"/>
      <c r="C691" s="9"/>
      <c r="D691" s="9"/>
      <c r="E691" s="9"/>
      <c r="F691" s="9"/>
      <c r="G691" s="9"/>
      <c r="H691" s="9"/>
      <c r="I691" s="9"/>
      <c r="J691" s="9"/>
      <c r="K691" s="9"/>
    </row>
    <row r="692" spans="1:11" hidden="1" x14ac:dyDescent="0.2">
      <c r="A692" s="9"/>
      <c r="B692" s="9"/>
      <c r="C692" s="9"/>
      <c r="D692" s="9"/>
      <c r="E692" s="9"/>
      <c r="F692" s="9"/>
      <c r="G692" s="9"/>
      <c r="H692" s="9"/>
      <c r="I692" s="9"/>
      <c r="J692" s="9"/>
      <c r="K692" s="9"/>
    </row>
    <row r="693" spans="1:11" hidden="1" x14ac:dyDescent="0.2">
      <c r="A693" s="9"/>
      <c r="B693" s="9"/>
      <c r="C693" s="9"/>
      <c r="D693" s="9"/>
      <c r="E693" s="9"/>
      <c r="F693" s="9"/>
      <c r="G693" s="9"/>
      <c r="H693" s="9"/>
      <c r="I693" s="9"/>
      <c r="J693" s="9"/>
      <c r="K693" s="9"/>
    </row>
    <row r="694" spans="1:11" hidden="1" x14ac:dyDescent="0.2">
      <c r="A694" s="9"/>
      <c r="B694" s="9"/>
      <c r="C694" s="9"/>
      <c r="D694" s="9"/>
      <c r="E694" s="9"/>
      <c r="F694" s="9"/>
      <c r="G694" s="9"/>
      <c r="H694" s="9"/>
      <c r="I694" s="9"/>
      <c r="J694" s="9"/>
      <c r="K694" s="9"/>
    </row>
    <row r="695" spans="1:11" hidden="1" x14ac:dyDescent="0.2">
      <c r="A695" s="9"/>
      <c r="B695" s="9"/>
      <c r="C695" s="9"/>
      <c r="D695" s="9"/>
      <c r="E695" s="9"/>
      <c r="F695" s="9"/>
      <c r="G695" s="9"/>
      <c r="H695" s="9"/>
      <c r="I695" s="9"/>
      <c r="J695" s="9"/>
      <c r="K695" s="9"/>
    </row>
    <row r="696" spans="1:11" hidden="1" x14ac:dyDescent="0.2">
      <c r="A696" s="9"/>
      <c r="B696" s="9"/>
      <c r="C696" s="9"/>
      <c r="D696" s="9"/>
      <c r="E696" s="9"/>
      <c r="F696" s="9"/>
      <c r="G696" s="9"/>
      <c r="H696" s="9"/>
      <c r="I696" s="9"/>
      <c r="J696" s="9"/>
      <c r="K696" s="9"/>
    </row>
    <row r="697" spans="1:11" hidden="1" x14ac:dyDescent="0.2">
      <c r="A697" s="9"/>
      <c r="B697" s="9"/>
      <c r="C697" s="9"/>
      <c r="D697" s="9"/>
      <c r="E697" s="9"/>
      <c r="F697" s="9"/>
      <c r="G697" s="9"/>
      <c r="H697" s="9"/>
      <c r="I697" s="9"/>
      <c r="J697" s="9"/>
      <c r="K697" s="9"/>
    </row>
    <row r="698" spans="1:11" hidden="1" x14ac:dyDescent="0.2">
      <c r="A698" s="9"/>
      <c r="B698" s="9"/>
      <c r="C698" s="9"/>
      <c r="D698" s="9"/>
      <c r="E698" s="9"/>
      <c r="F698" s="9"/>
      <c r="G698" s="9"/>
      <c r="H698" s="9"/>
      <c r="I698" s="9"/>
      <c r="J698" s="9"/>
      <c r="K698" s="9"/>
    </row>
    <row r="699" spans="1:11" hidden="1" x14ac:dyDescent="0.2">
      <c r="A699" s="9"/>
      <c r="B699" s="9"/>
      <c r="C699" s="9"/>
      <c r="D699" s="9"/>
      <c r="E699" s="9"/>
      <c r="F699" s="9"/>
      <c r="G699" s="9"/>
      <c r="H699" s="9"/>
      <c r="I699" s="9"/>
      <c r="J699" s="9"/>
      <c r="K699" s="9"/>
    </row>
    <row r="700" spans="1:11" hidden="1" x14ac:dyDescent="0.2">
      <c r="A700" s="9"/>
      <c r="B700" s="9"/>
      <c r="C700" s="9"/>
      <c r="D700" s="9"/>
      <c r="E700" s="9"/>
      <c r="F700" s="9"/>
      <c r="G700" s="9"/>
      <c r="H700" s="9"/>
      <c r="I700" s="9"/>
      <c r="J700" s="9"/>
      <c r="K700" s="9"/>
    </row>
    <row r="701" spans="1:11" hidden="1" x14ac:dyDescent="0.2">
      <c r="A701" s="9"/>
      <c r="B701" s="9"/>
      <c r="C701" s="9"/>
      <c r="D701" s="9"/>
      <c r="E701" s="9"/>
      <c r="F701" s="9"/>
      <c r="G701" s="9"/>
      <c r="H701" s="9"/>
      <c r="I701" s="9"/>
      <c r="J701" s="9"/>
      <c r="K701" s="9"/>
    </row>
    <row r="702" spans="1:11" hidden="1" x14ac:dyDescent="0.2">
      <c r="A702" s="9"/>
      <c r="B702" s="9"/>
      <c r="C702" s="9"/>
      <c r="D702" s="9"/>
      <c r="E702" s="9"/>
      <c r="F702" s="9"/>
      <c r="G702" s="9"/>
      <c r="H702" s="9"/>
      <c r="I702" s="9"/>
      <c r="J702" s="9"/>
      <c r="K702" s="9"/>
    </row>
    <row r="703" spans="1:11" hidden="1" x14ac:dyDescent="0.2">
      <c r="A703" s="9"/>
      <c r="B703" s="9"/>
      <c r="C703" s="9"/>
      <c r="D703" s="9"/>
      <c r="E703" s="9"/>
      <c r="F703" s="9"/>
      <c r="G703" s="9"/>
      <c r="H703" s="9"/>
      <c r="I703" s="9"/>
      <c r="J703" s="9"/>
      <c r="K703" s="9"/>
    </row>
    <row r="704" spans="1:11" hidden="1" x14ac:dyDescent="0.2">
      <c r="A704" s="9"/>
      <c r="B704" s="9"/>
      <c r="C704" s="9"/>
      <c r="D704" s="9"/>
      <c r="E704" s="9"/>
      <c r="F704" s="9"/>
      <c r="G704" s="9"/>
      <c r="H704" s="9"/>
      <c r="I704" s="9"/>
      <c r="J704" s="9"/>
      <c r="K704" s="9"/>
    </row>
    <row r="705" spans="1:11" hidden="1" x14ac:dyDescent="0.2">
      <c r="A705" s="9"/>
      <c r="B705" s="9"/>
      <c r="C705" s="9"/>
      <c r="D705" s="9"/>
      <c r="E705" s="9"/>
      <c r="F705" s="9"/>
      <c r="G705" s="9"/>
      <c r="H705" s="9"/>
      <c r="I705" s="9"/>
      <c r="J705" s="9"/>
      <c r="K705" s="9"/>
    </row>
    <row r="706" spans="1:11" hidden="1" x14ac:dyDescent="0.2">
      <c r="A706" s="9"/>
      <c r="B706" s="9"/>
      <c r="C706" s="9"/>
      <c r="D706" s="9"/>
      <c r="E706" s="9"/>
      <c r="F706" s="9"/>
      <c r="G706" s="9"/>
      <c r="H706" s="9"/>
      <c r="I706" s="9"/>
      <c r="J706" s="9"/>
      <c r="K706" s="9"/>
    </row>
    <row r="707" spans="1:11" hidden="1" x14ac:dyDescent="0.2">
      <c r="A707" s="9"/>
      <c r="B707" s="9"/>
      <c r="C707" s="9"/>
      <c r="D707" s="9"/>
      <c r="E707" s="9"/>
      <c r="F707" s="9"/>
      <c r="G707" s="9"/>
      <c r="H707" s="9"/>
      <c r="I707" s="9"/>
      <c r="J707" s="9"/>
      <c r="K707" s="9"/>
    </row>
    <row r="708" spans="1:11" hidden="1" x14ac:dyDescent="0.2">
      <c r="A708" s="9"/>
      <c r="B708" s="9"/>
      <c r="C708" s="9"/>
      <c r="D708" s="9"/>
      <c r="E708" s="9"/>
      <c r="F708" s="9"/>
      <c r="G708" s="9"/>
      <c r="H708" s="9"/>
      <c r="I708" s="9"/>
      <c r="J708" s="9"/>
      <c r="K708" s="9"/>
    </row>
    <row r="709" spans="1:11" hidden="1" x14ac:dyDescent="0.2">
      <c r="A709" s="9"/>
      <c r="B709" s="9"/>
      <c r="C709" s="9"/>
      <c r="D709" s="9"/>
      <c r="E709" s="9"/>
      <c r="F709" s="9"/>
      <c r="G709" s="9"/>
      <c r="H709" s="9"/>
      <c r="I709" s="9"/>
      <c r="J709" s="9"/>
      <c r="K709" s="9"/>
    </row>
    <row r="710" spans="1:11" hidden="1" x14ac:dyDescent="0.2">
      <c r="A710" s="9"/>
      <c r="B710" s="9"/>
      <c r="C710" s="9"/>
      <c r="D710" s="9"/>
      <c r="E710" s="9"/>
      <c r="F710" s="9"/>
      <c r="G710" s="9"/>
      <c r="H710" s="9"/>
      <c r="I710" s="9"/>
      <c r="J710" s="9"/>
      <c r="K710" s="9"/>
    </row>
    <row r="711" spans="1:11" hidden="1" x14ac:dyDescent="0.2">
      <c r="A711" s="9"/>
      <c r="B711" s="9"/>
      <c r="C711" s="9"/>
      <c r="D711" s="9"/>
      <c r="E711" s="9"/>
      <c r="F711" s="9"/>
      <c r="G711" s="9"/>
      <c r="H711" s="9"/>
      <c r="I711" s="9"/>
      <c r="J711" s="9"/>
      <c r="K711" s="9"/>
    </row>
    <row r="712" spans="1:11" hidden="1" x14ac:dyDescent="0.2">
      <c r="A712" s="9"/>
      <c r="B712" s="9"/>
      <c r="C712" s="9"/>
      <c r="D712" s="9"/>
      <c r="E712" s="9"/>
      <c r="F712" s="9"/>
      <c r="G712" s="9"/>
      <c r="H712" s="9"/>
      <c r="I712" s="9"/>
      <c r="J712" s="9"/>
      <c r="K712" s="9"/>
    </row>
    <row r="713" spans="1:11" hidden="1" x14ac:dyDescent="0.2">
      <c r="A713" s="9"/>
      <c r="B713" s="9"/>
      <c r="C713" s="9"/>
      <c r="D713" s="9"/>
      <c r="E713" s="9"/>
      <c r="F713" s="9"/>
      <c r="G713" s="9"/>
      <c r="H713" s="9"/>
      <c r="I713" s="9"/>
      <c r="J713" s="9"/>
      <c r="K713" s="9"/>
    </row>
    <row r="714" spans="1:11" hidden="1" x14ac:dyDescent="0.2">
      <c r="A714" s="9"/>
      <c r="B714" s="9"/>
      <c r="C714" s="9"/>
      <c r="D714" s="9"/>
      <c r="E714" s="9"/>
      <c r="F714" s="9"/>
      <c r="G714" s="9"/>
      <c r="H714" s="9"/>
      <c r="I714" s="9"/>
      <c r="J714" s="9"/>
      <c r="K714" s="9"/>
    </row>
    <row r="715" spans="1:11" hidden="1" x14ac:dyDescent="0.2">
      <c r="A715" s="9"/>
      <c r="B715" s="9"/>
      <c r="C715" s="9"/>
      <c r="D715" s="9"/>
      <c r="E715" s="9"/>
      <c r="F715" s="9"/>
      <c r="G715" s="9"/>
      <c r="H715" s="9"/>
      <c r="I715" s="9"/>
      <c r="J715" s="9"/>
      <c r="K715" s="9"/>
    </row>
    <row r="716" spans="1:11" hidden="1" x14ac:dyDescent="0.2">
      <c r="A716" s="9"/>
      <c r="B716" s="9"/>
      <c r="C716" s="9"/>
      <c r="D716" s="9"/>
      <c r="E716" s="9"/>
      <c r="F716" s="9"/>
      <c r="G716" s="9"/>
      <c r="H716" s="9"/>
      <c r="I716" s="9"/>
      <c r="J716" s="9"/>
      <c r="K716" s="9"/>
    </row>
    <row r="717" spans="1:11" hidden="1" x14ac:dyDescent="0.2">
      <c r="A717" s="9"/>
      <c r="B717" s="9"/>
      <c r="C717" s="9"/>
      <c r="D717" s="9"/>
      <c r="E717" s="9"/>
      <c r="F717" s="9"/>
      <c r="G717" s="9"/>
      <c r="H717" s="9"/>
      <c r="I717" s="9"/>
      <c r="J717" s="9"/>
      <c r="K717" s="9"/>
    </row>
    <row r="718" spans="1:11" hidden="1" x14ac:dyDescent="0.2">
      <c r="A718" s="9"/>
      <c r="B718" s="9"/>
      <c r="C718" s="9"/>
      <c r="D718" s="9"/>
      <c r="E718" s="9"/>
      <c r="F718" s="9"/>
      <c r="G718" s="9"/>
      <c r="H718" s="9"/>
      <c r="I718" s="9"/>
      <c r="J718" s="9"/>
      <c r="K718" s="9"/>
    </row>
    <row r="719" spans="1:11" hidden="1" x14ac:dyDescent="0.2">
      <c r="A719" s="9"/>
      <c r="B719" s="9"/>
      <c r="C719" s="9"/>
      <c r="D719" s="9"/>
      <c r="E719" s="9"/>
      <c r="F719" s="9"/>
      <c r="G719" s="9"/>
      <c r="H719" s="9"/>
      <c r="I719" s="9"/>
      <c r="J719" s="9"/>
      <c r="K719" s="9"/>
    </row>
    <row r="720" spans="1:11" hidden="1" x14ac:dyDescent="0.2">
      <c r="A720" s="9"/>
      <c r="B720" s="9"/>
      <c r="C720" s="9"/>
      <c r="D720" s="9"/>
      <c r="E720" s="9"/>
      <c r="F720" s="9"/>
      <c r="G720" s="9"/>
      <c r="H720" s="9"/>
      <c r="I720" s="9"/>
      <c r="J720" s="9"/>
      <c r="K720" s="9"/>
    </row>
    <row r="721" spans="1:11" hidden="1" x14ac:dyDescent="0.2">
      <c r="A721" s="9"/>
      <c r="B721" s="9"/>
      <c r="C721" s="9"/>
      <c r="D721" s="9"/>
      <c r="E721" s="9"/>
      <c r="F721" s="9"/>
      <c r="G721" s="9"/>
      <c r="H721" s="9"/>
      <c r="I721" s="9"/>
      <c r="J721" s="9"/>
      <c r="K721" s="9"/>
    </row>
    <row r="722" spans="1:11" hidden="1" x14ac:dyDescent="0.2">
      <c r="A722" s="9"/>
      <c r="B722" s="9"/>
      <c r="C722" s="9"/>
      <c r="D722" s="9"/>
      <c r="E722" s="9"/>
      <c r="F722" s="9"/>
      <c r="G722" s="9"/>
      <c r="H722" s="9"/>
      <c r="I722" s="9"/>
      <c r="J722" s="9"/>
      <c r="K722" s="9"/>
    </row>
    <row r="723" spans="1:11" hidden="1" x14ac:dyDescent="0.2">
      <c r="A723" s="9"/>
      <c r="B723" s="9"/>
      <c r="C723" s="9"/>
      <c r="D723" s="9"/>
      <c r="E723" s="9"/>
      <c r="F723" s="9"/>
      <c r="G723" s="9"/>
      <c r="H723" s="9"/>
      <c r="I723" s="9"/>
      <c r="J723" s="9"/>
      <c r="K723" s="9"/>
    </row>
    <row r="724" spans="1:11" hidden="1" x14ac:dyDescent="0.2">
      <c r="A724" s="9"/>
      <c r="B724" s="9"/>
      <c r="C724" s="9"/>
      <c r="D724" s="9"/>
      <c r="E724" s="9"/>
      <c r="F724" s="9"/>
      <c r="G724" s="9"/>
      <c r="H724" s="9"/>
      <c r="I724" s="9"/>
      <c r="J724" s="9"/>
      <c r="K724" s="9"/>
    </row>
    <row r="725" spans="1:11" hidden="1" x14ac:dyDescent="0.2">
      <c r="A725" s="9"/>
      <c r="B725" s="9"/>
      <c r="C725" s="9"/>
      <c r="D725" s="9"/>
      <c r="E725" s="9"/>
      <c r="F725" s="9"/>
      <c r="G725" s="9"/>
      <c r="H725" s="9"/>
      <c r="I725" s="9"/>
      <c r="J725" s="9"/>
      <c r="K725" s="9"/>
    </row>
    <row r="726" spans="1:11" hidden="1" x14ac:dyDescent="0.2">
      <c r="A726" s="9"/>
      <c r="B726" s="9"/>
      <c r="C726" s="9"/>
      <c r="D726" s="9"/>
      <c r="E726" s="9"/>
      <c r="F726" s="9"/>
      <c r="G726" s="9"/>
      <c r="H726" s="9"/>
      <c r="I726" s="9"/>
      <c r="J726" s="9"/>
      <c r="K726" s="9"/>
    </row>
    <row r="727" spans="1:11" hidden="1" x14ac:dyDescent="0.2">
      <c r="A727" s="9"/>
      <c r="B727" s="9"/>
      <c r="C727" s="9"/>
      <c r="D727" s="9"/>
      <c r="E727" s="9"/>
      <c r="F727" s="9"/>
      <c r="G727" s="9"/>
      <c r="H727" s="9"/>
      <c r="I727" s="9"/>
      <c r="J727" s="9"/>
      <c r="K727" s="9"/>
    </row>
    <row r="728" spans="1:11" hidden="1" x14ac:dyDescent="0.2">
      <c r="A728" s="9"/>
      <c r="B728" s="9"/>
      <c r="C728" s="9"/>
      <c r="D728" s="9"/>
      <c r="E728" s="9"/>
      <c r="F728" s="9"/>
      <c r="G728" s="9"/>
      <c r="H728" s="9"/>
      <c r="I728" s="9"/>
      <c r="J728" s="9"/>
      <c r="K728" s="9"/>
    </row>
    <row r="729" spans="1:11" hidden="1" x14ac:dyDescent="0.2">
      <c r="A729" s="9"/>
      <c r="B729" s="9"/>
      <c r="C729" s="9"/>
      <c r="D729" s="9"/>
      <c r="E729" s="9"/>
      <c r="F729" s="9"/>
      <c r="G729" s="9"/>
      <c r="H729" s="9"/>
      <c r="I729" s="9"/>
      <c r="J729" s="9"/>
      <c r="K729" s="9"/>
    </row>
    <row r="730" spans="1:11" hidden="1" x14ac:dyDescent="0.2">
      <c r="A730" s="9"/>
      <c r="B730" s="9"/>
      <c r="C730" s="9"/>
      <c r="D730" s="9"/>
      <c r="E730" s="9"/>
      <c r="F730" s="9"/>
      <c r="G730" s="9"/>
      <c r="H730" s="9"/>
      <c r="I730" s="9"/>
      <c r="J730" s="9"/>
      <c r="K730" s="9"/>
    </row>
    <row r="731" spans="1:11" hidden="1" x14ac:dyDescent="0.2">
      <c r="A731" s="9"/>
      <c r="B731" s="9"/>
      <c r="C731" s="9"/>
      <c r="D731" s="9"/>
      <c r="E731" s="9"/>
      <c r="F731" s="9"/>
      <c r="G731" s="9"/>
      <c r="H731" s="9"/>
      <c r="I731" s="9"/>
      <c r="J731" s="9"/>
      <c r="K731" s="9"/>
    </row>
    <row r="732" spans="1:11" hidden="1" x14ac:dyDescent="0.2">
      <c r="A732" s="9"/>
      <c r="B732" s="9"/>
      <c r="C732" s="9"/>
      <c r="D732" s="9"/>
      <c r="E732" s="9"/>
      <c r="F732" s="9"/>
      <c r="G732" s="9"/>
      <c r="H732" s="9"/>
      <c r="I732" s="9"/>
      <c r="J732" s="9"/>
      <c r="K732" s="9"/>
    </row>
    <row r="733" spans="1:11" hidden="1" x14ac:dyDescent="0.2">
      <c r="A733" s="9"/>
      <c r="B733" s="9"/>
      <c r="C733" s="9"/>
      <c r="D733" s="9"/>
      <c r="E733" s="9"/>
      <c r="F733" s="9"/>
      <c r="G733" s="9"/>
      <c r="H733" s="9"/>
      <c r="I733" s="9"/>
      <c r="J733" s="9"/>
      <c r="K733" s="9"/>
    </row>
    <row r="734" spans="1:11" hidden="1" x14ac:dyDescent="0.2">
      <c r="A734" s="9"/>
      <c r="B734" s="9"/>
      <c r="C734" s="9"/>
      <c r="D734" s="9"/>
      <c r="E734" s="9"/>
      <c r="F734" s="9"/>
      <c r="G734" s="9"/>
      <c r="H734" s="9"/>
      <c r="I734" s="9"/>
      <c r="J734" s="9"/>
      <c r="K734" s="9"/>
    </row>
    <row r="735" spans="1:11" hidden="1" x14ac:dyDescent="0.2">
      <c r="A735" s="9"/>
      <c r="B735" s="9"/>
      <c r="C735" s="9"/>
      <c r="D735" s="9"/>
      <c r="E735" s="9"/>
      <c r="F735" s="9"/>
      <c r="G735" s="9"/>
      <c r="H735" s="9"/>
      <c r="I735" s="9"/>
      <c r="J735" s="9"/>
      <c r="K735" s="9"/>
    </row>
    <row r="736" spans="1:11" hidden="1" x14ac:dyDescent="0.2">
      <c r="A736" s="9"/>
      <c r="B736" s="9"/>
      <c r="C736" s="9"/>
      <c r="D736" s="9"/>
      <c r="E736" s="9"/>
      <c r="F736" s="9"/>
      <c r="G736" s="9"/>
      <c r="H736" s="9"/>
      <c r="I736" s="9"/>
      <c r="J736" s="9"/>
      <c r="K736" s="9"/>
    </row>
    <row r="737" spans="1:11" hidden="1" x14ac:dyDescent="0.2">
      <c r="A737" s="9"/>
      <c r="B737" s="9"/>
      <c r="C737" s="9"/>
      <c r="D737" s="9"/>
      <c r="E737" s="9"/>
      <c r="F737" s="9"/>
      <c r="G737" s="9"/>
      <c r="H737" s="9"/>
      <c r="I737" s="9"/>
      <c r="J737" s="9"/>
      <c r="K737" s="9"/>
    </row>
    <row r="738" spans="1:11" hidden="1" x14ac:dyDescent="0.2">
      <c r="A738" s="9"/>
      <c r="B738" s="9"/>
      <c r="C738" s="9"/>
      <c r="D738" s="9"/>
      <c r="E738" s="9"/>
      <c r="F738" s="9"/>
      <c r="G738" s="9"/>
      <c r="H738" s="9"/>
      <c r="I738" s="9"/>
      <c r="J738" s="9"/>
      <c r="K738" s="9"/>
    </row>
    <row r="739" spans="1:11" hidden="1" x14ac:dyDescent="0.2">
      <c r="A739" s="9"/>
      <c r="B739" s="9"/>
      <c r="C739" s="9"/>
      <c r="D739" s="9"/>
      <c r="E739" s="9"/>
      <c r="F739" s="9"/>
      <c r="G739" s="9"/>
      <c r="H739" s="9"/>
      <c r="I739" s="9"/>
      <c r="J739" s="9"/>
      <c r="K739" s="9"/>
    </row>
    <row r="740" spans="1:11" hidden="1" x14ac:dyDescent="0.2">
      <c r="A740" s="9"/>
      <c r="B740" s="9"/>
      <c r="C740" s="9"/>
      <c r="D740" s="9"/>
      <c r="E740" s="9"/>
      <c r="F740" s="9"/>
      <c r="G740" s="9"/>
      <c r="H740" s="9"/>
      <c r="I740" s="9"/>
      <c r="J740" s="9"/>
      <c r="K740" s="9"/>
    </row>
    <row r="741" spans="1:11" hidden="1" x14ac:dyDescent="0.2">
      <c r="A741" s="9"/>
      <c r="B741" s="9"/>
      <c r="C741" s="9"/>
      <c r="D741" s="9"/>
      <c r="E741" s="9"/>
      <c r="F741" s="9"/>
      <c r="G741" s="9"/>
      <c r="H741" s="9"/>
      <c r="I741" s="9"/>
      <c r="J741" s="9"/>
      <c r="K741" s="9"/>
    </row>
    <row r="742" spans="1:11" hidden="1" x14ac:dyDescent="0.2">
      <c r="A742" s="9"/>
      <c r="B742" s="9"/>
      <c r="C742" s="9"/>
      <c r="D742" s="9"/>
      <c r="E742" s="9"/>
      <c r="F742" s="9"/>
      <c r="G742" s="9"/>
      <c r="H742" s="9"/>
      <c r="I742" s="9"/>
      <c r="J742" s="9"/>
      <c r="K742" s="9"/>
    </row>
    <row r="743" spans="1:11" hidden="1" x14ac:dyDescent="0.2">
      <c r="A743" s="9"/>
      <c r="B743" s="9"/>
      <c r="C743" s="9"/>
      <c r="D743" s="9"/>
      <c r="E743" s="9"/>
      <c r="F743" s="9"/>
      <c r="G743" s="9"/>
      <c r="H743" s="9"/>
      <c r="I743" s="9"/>
      <c r="J743" s="9"/>
      <c r="K743" s="9"/>
    </row>
    <row r="744" spans="1:11" hidden="1" x14ac:dyDescent="0.2">
      <c r="A744" s="9"/>
      <c r="B744" s="9"/>
      <c r="C744" s="9"/>
      <c r="D744" s="9"/>
      <c r="E744" s="9"/>
      <c r="F744" s="9"/>
      <c r="G744" s="9"/>
      <c r="H744" s="9"/>
      <c r="I744" s="9"/>
      <c r="J744" s="9"/>
      <c r="K744" s="9"/>
    </row>
    <row r="745" spans="1:11" hidden="1" x14ac:dyDescent="0.2">
      <c r="A745" s="9"/>
      <c r="B745" s="9"/>
      <c r="C745" s="9"/>
      <c r="D745" s="9"/>
      <c r="E745" s="9"/>
      <c r="F745" s="9"/>
      <c r="G745" s="9"/>
      <c r="H745" s="9"/>
      <c r="I745" s="9"/>
      <c r="J745" s="9"/>
      <c r="K745" s="9"/>
    </row>
    <row r="746" spans="1:11" hidden="1" x14ac:dyDescent="0.2">
      <c r="A746" s="9"/>
      <c r="B746" s="9"/>
      <c r="C746" s="9"/>
      <c r="D746" s="9"/>
      <c r="E746" s="9"/>
      <c r="F746" s="9"/>
      <c r="G746" s="9"/>
      <c r="H746" s="9"/>
      <c r="I746" s="9"/>
      <c r="J746" s="9"/>
      <c r="K746" s="9"/>
    </row>
    <row r="747" spans="1:11" hidden="1" x14ac:dyDescent="0.2">
      <c r="A747" s="9"/>
      <c r="B747" s="9"/>
      <c r="C747" s="9"/>
      <c r="D747" s="9"/>
      <c r="E747" s="9"/>
      <c r="F747" s="9"/>
      <c r="G747" s="9"/>
      <c r="H747" s="9"/>
      <c r="I747" s="9"/>
      <c r="J747" s="9"/>
      <c r="K747" s="9"/>
    </row>
    <row r="748" spans="1:11" hidden="1" x14ac:dyDescent="0.2">
      <c r="A748" s="9"/>
      <c r="B748" s="9"/>
      <c r="C748" s="9"/>
      <c r="D748" s="9"/>
      <c r="E748" s="9"/>
      <c r="F748" s="9"/>
      <c r="G748" s="9"/>
      <c r="H748" s="9"/>
      <c r="I748" s="9"/>
      <c r="J748" s="9"/>
      <c r="K748" s="9"/>
    </row>
    <row r="749" spans="1:11" hidden="1" x14ac:dyDescent="0.2">
      <c r="A749" s="9"/>
      <c r="B749" s="9"/>
      <c r="C749" s="9"/>
      <c r="D749" s="9"/>
      <c r="E749" s="9"/>
      <c r="F749" s="9"/>
      <c r="G749" s="9"/>
      <c r="H749" s="9"/>
      <c r="I749" s="9"/>
      <c r="J749" s="9"/>
      <c r="K749" s="9"/>
    </row>
    <row r="750" spans="1:11" hidden="1" x14ac:dyDescent="0.2">
      <c r="A750" s="9"/>
      <c r="B750" s="9"/>
      <c r="C750" s="9"/>
      <c r="D750" s="9"/>
      <c r="E750" s="9"/>
      <c r="F750" s="9"/>
      <c r="G750" s="9"/>
      <c r="H750" s="9"/>
      <c r="I750" s="9"/>
      <c r="J750" s="9"/>
      <c r="K750" s="9"/>
    </row>
    <row r="751" spans="1:11" hidden="1" x14ac:dyDescent="0.2">
      <c r="A751" s="9"/>
      <c r="B751" s="9"/>
      <c r="C751" s="9"/>
      <c r="D751" s="9"/>
      <c r="E751" s="9"/>
      <c r="F751" s="9"/>
      <c r="G751" s="9"/>
      <c r="H751" s="9"/>
      <c r="I751" s="9"/>
      <c r="J751" s="9"/>
      <c r="K751" s="9"/>
    </row>
    <row r="752" spans="1:11" hidden="1" x14ac:dyDescent="0.2">
      <c r="A752" s="9"/>
      <c r="B752" s="9"/>
      <c r="C752" s="9"/>
      <c r="D752" s="9"/>
      <c r="E752" s="9"/>
      <c r="F752" s="9"/>
      <c r="G752" s="9"/>
      <c r="H752" s="9"/>
      <c r="I752" s="9"/>
      <c r="J752" s="9"/>
      <c r="K752" s="9"/>
    </row>
    <row r="753" spans="1:11" hidden="1" x14ac:dyDescent="0.2">
      <c r="A753" s="9"/>
      <c r="B753" s="9"/>
      <c r="C753" s="9"/>
      <c r="D753" s="9"/>
      <c r="E753" s="9"/>
      <c r="F753" s="9"/>
      <c r="G753" s="9"/>
      <c r="H753" s="9"/>
      <c r="I753" s="9"/>
      <c r="J753" s="9"/>
      <c r="K753" s="9"/>
    </row>
    <row r="754" spans="1:11" hidden="1" x14ac:dyDescent="0.2">
      <c r="A754" s="9"/>
      <c r="B754" s="9"/>
      <c r="C754" s="9"/>
      <c r="D754" s="9"/>
      <c r="E754" s="9"/>
      <c r="F754" s="9"/>
      <c r="G754" s="9"/>
      <c r="H754" s="9"/>
      <c r="I754" s="9"/>
      <c r="J754" s="9"/>
      <c r="K754" s="9"/>
    </row>
    <row r="755" spans="1:11" hidden="1" x14ac:dyDescent="0.2">
      <c r="A755" s="9"/>
      <c r="B755" s="9"/>
      <c r="C755" s="9"/>
      <c r="D755" s="9"/>
      <c r="E755" s="9"/>
      <c r="F755" s="9"/>
      <c r="G755" s="9"/>
      <c r="H755" s="9"/>
      <c r="I755" s="9"/>
      <c r="J755" s="9"/>
      <c r="K755" s="9"/>
    </row>
    <row r="756" spans="1:11" hidden="1" x14ac:dyDescent="0.2">
      <c r="A756" s="9"/>
      <c r="B756" s="9"/>
      <c r="C756" s="9"/>
      <c r="D756" s="9"/>
      <c r="E756" s="9"/>
      <c r="F756" s="9"/>
      <c r="G756" s="9"/>
      <c r="H756" s="9"/>
      <c r="I756" s="9"/>
      <c r="J756" s="9"/>
      <c r="K756" s="9"/>
    </row>
    <row r="757" spans="1:11" hidden="1" x14ac:dyDescent="0.2">
      <c r="A757" s="9"/>
      <c r="B757" s="9"/>
      <c r="C757" s="9"/>
      <c r="D757" s="9"/>
      <c r="E757" s="9"/>
      <c r="F757" s="9"/>
      <c r="G757" s="9"/>
      <c r="H757" s="9"/>
      <c r="I757" s="9"/>
      <c r="J757" s="9"/>
      <c r="K757" s="9"/>
    </row>
    <row r="758" spans="1:11" hidden="1" x14ac:dyDescent="0.2">
      <c r="A758" s="9"/>
      <c r="B758" s="9"/>
      <c r="C758" s="9"/>
      <c r="D758" s="9"/>
      <c r="E758" s="9"/>
      <c r="F758" s="9"/>
      <c r="G758" s="9"/>
      <c r="H758" s="9"/>
      <c r="I758" s="9"/>
      <c r="J758" s="9"/>
      <c r="K758" s="9"/>
    </row>
    <row r="759" spans="1:11" hidden="1" x14ac:dyDescent="0.2">
      <c r="A759" s="9"/>
      <c r="B759" s="9"/>
      <c r="C759" s="9"/>
      <c r="D759" s="9"/>
      <c r="E759" s="9"/>
      <c r="F759" s="9"/>
      <c r="G759" s="9"/>
      <c r="H759" s="9"/>
      <c r="I759" s="9"/>
      <c r="J759" s="9"/>
      <c r="K759" s="9"/>
    </row>
    <row r="760" spans="1:11" hidden="1" x14ac:dyDescent="0.2">
      <c r="A760" s="9"/>
      <c r="B760" s="9"/>
      <c r="C760" s="9"/>
      <c r="D760" s="9"/>
      <c r="E760" s="9"/>
      <c r="F760" s="9"/>
      <c r="G760" s="9"/>
      <c r="H760" s="9"/>
      <c r="I760" s="9"/>
      <c r="J760" s="9"/>
      <c r="K760" s="9"/>
    </row>
    <row r="761" spans="1:11" hidden="1" x14ac:dyDescent="0.2">
      <c r="A761" s="9"/>
      <c r="B761" s="9"/>
      <c r="C761" s="9"/>
      <c r="D761" s="9"/>
      <c r="E761" s="9"/>
      <c r="F761" s="9"/>
      <c r="G761" s="9"/>
      <c r="H761" s="9"/>
      <c r="I761" s="9"/>
      <c r="J761" s="9"/>
      <c r="K761" s="9"/>
    </row>
    <row r="762" spans="1:11" hidden="1" x14ac:dyDescent="0.2">
      <c r="A762" s="9"/>
      <c r="B762" s="9"/>
      <c r="C762" s="9"/>
      <c r="D762" s="9"/>
      <c r="E762" s="9"/>
      <c r="F762" s="9"/>
      <c r="G762" s="9"/>
      <c r="H762" s="9"/>
      <c r="I762" s="9"/>
      <c r="J762" s="9"/>
      <c r="K762" s="9"/>
    </row>
    <row r="763" spans="1:11" hidden="1" x14ac:dyDescent="0.2">
      <c r="A763" s="9"/>
      <c r="B763" s="9"/>
      <c r="C763" s="9"/>
      <c r="D763" s="9"/>
      <c r="E763" s="9"/>
      <c r="F763" s="9"/>
      <c r="G763" s="9"/>
      <c r="H763" s="9"/>
      <c r="I763" s="9"/>
      <c r="J763" s="9"/>
      <c r="K763" s="9"/>
    </row>
    <row r="764" spans="1:11" hidden="1" x14ac:dyDescent="0.2">
      <c r="A764" s="9"/>
      <c r="B764" s="9"/>
      <c r="C764" s="9"/>
      <c r="D764" s="9"/>
      <c r="E764" s="9"/>
      <c r="F764" s="9"/>
      <c r="G764" s="9"/>
      <c r="H764" s="9"/>
      <c r="I764" s="9"/>
      <c r="J764" s="9"/>
      <c r="K764" s="9"/>
    </row>
    <row r="765" spans="1:11" hidden="1" x14ac:dyDescent="0.2">
      <c r="A765" s="9"/>
      <c r="B765" s="9"/>
      <c r="C765" s="9"/>
      <c r="D765" s="9"/>
      <c r="E765" s="9"/>
      <c r="F765" s="9"/>
      <c r="G765" s="9"/>
      <c r="H765" s="9"/>
      <c r="I765" s="9"/>
      <c r="J765" s="9"/>
      <c r="K765" s="9"/>
    </row>
    <row r="766" spans="1:11" hidden="1" x14ac:dyDescent="0.2">
      <c r="A766" s="9"/>
      <c r="B766" s="9"/>
      <c r="C766" s="9"/>
      <c r="D766" s="9"/>
      <c r="E766" s="9"/>
      <c r="F766" s="9"/>
      <c r="G766" s="9"/>
      <c r="H766" s="9"/>
      <c r="I766" s="9"/>
      <c r="J766" s="9"/>
      <c r="K766" s="9"/>
    </row>
    <row r="767" spans="1:11" hidden="1" x14ac:dyDescent="0.2">
      <c r="A767" s="9"/>
      <c r="B767" s="9"/>
      <c r="C767" s="9"/>
      <c r="D767" s="9"/>
      <c r="E767" s="9"/>
      <c r="F767" s="9"/>
      <c r="G767" s="9"/>
      <c r="H767" s="9"/>
      <c r="I767" s="9"/>
      <c r="J767" s="9"/>
      <c r="K767" s="9"/>
    </row>
    <row r="768" spans="1:11" hidden="1" x14ac:dyDescent="0.2">
      <c r="A768" s="9"/>
      <c r="B768" s="9"/>
      <c r="C768" s="9"/>
      <c r="D768" s="9"/>
      <c r="E768" s="9"/>
      <c r="F768" s="9"/>
      <c r="G768" s="9"/>
      <c r="H768" s="9"/>
      <c r="I768" s="9"/>
      <c r="J768" s="9"/>
      <c r="K768" s="9"/>
    </row>
    <row r="769" spans="1:11" hidden="1" x14ac:dyDescent="0.2">
      <c r="A769" s="9"/>
      <c r="B769" s="9"/>
      <c r="C769" s="9"/>
      <c r="D769" s="9"/>
      <c r="E769" s="9"/>
      <c r="F769" s="9"/>
      <c r="G769" s="9"/>
      <c r="H769" s="9"/>
      <c r="I769" s="9"/>
      <c r="J769" s="9"/>
      <c r="K769" s="9"/>
    </row>
    <row r="770" spans="1:11" hidden="1" x14ac:dyDescent="0.2">
      <c r="A770" s="9"/>
      <c r="B770" s="9"/>
      <c r="C770" s="9"/>
      <c r="D770" s="9"/>
      <c r="E770" s="9"/>
      <c r="F770" s="9"/>
      <c r="G770" s="9"/>
      <c r="H770" s="9"/>
      <c r="I770" s="9"/>
      <c r="J770" s="9"/>
      <c r="K770" s="9"/>
    </row>
    <row r="771" spans="1:11" hidden="1" x14ac:dyDescent="0.2">
      <c r="A771" s="9"/>
      <c r="B771" s="9"/>
      <c r="C771" s="9"/>
      <c r="D771" s="9"/>
      <c r="E771" s="9"/>
      <c r="F771" s="9"/>
      <c r="G771" s="9"/>
      <c r="H771" s="9"/>
      <c r="I771" s="9"/>
      <c r="J771" s="9"/>
      <c r="K771" s="9"/>
    </row>
    <row r="772" spans="1:11" hidden="1" x14ac:dyDescent="0.2">
      <c r="A772" s="9"/>
      <c r="B772" s="9"/>
      <c r="C772" s="9"/>
      <c r="D772" s="9"/>
      <c r="E772" s="9"/>
      <c r="F772" s="9"/>
      <c r="G772" s="9"/>
      <c r="H772" s="9"/>
      <c r="I772" s="9"/>
      <c r="J772" s="9"/>
      <c r="K772" s="9"/>
    </row>
    <row r="773" spans="1:11" hidden="1" x14ac:dyDescent="0.2">
      <c r="A773" s="9"/>
      <c r="B773" s="9"/>
      <c r="C773" s="9"/>
      <c r="D773" s="9"/>
      <c r="E773" s="9"/>
      <c r="F773" s="9"/>
      <c r="G773" s="9"/>
      <c r="H773" s="9"/>
      <c r="I773" s="9"/>
      <c r="J773" s="9"/>
      <c r="K773" s="9"/>
    </row>
    <row r="774" spans="1:11" hidden="1" x14ac:dyDescent="0.2">
      <c r="A774" s="9"/>
      <c r="B774" s="9"/>
      <c r="C774" s="9"/>
      <c r="D774" s="9"/>
      <c r="E774" s="9"/>
      <c r="F774" s="9"/>
      <c r="G774" s="9"/>
      <c r="H774" s="9"/>
      <c r="I774" s="9"/>
      <c r="J774" s="9"/>
      <c r="K774" s="9"/>
    </row>
    <row r="775" spans="1:11" hidden="1" x14ac:dyDescent="0.2">
      <c r="A775" s="9"/>
      <c r="B775" s="9"/>
      <c r="C775" s="9"/>
      <c r="D775" s="9"/>
      <c r="E775" s="9"/>
      <c r="F775" s="9"/>
      <c r="G775" s="9"/>
      <c r="H775" s="9"/>
      <c r="I775" s="9"/>
      <c r="J775" s="9"/>
      <c r="K775" s="9"/>
    </row>
    <row r="776" spans="1:11" hidden="1" x14ac:dyDescent="0.2">
      <c r="A776" s="9"/>
      <c r="B776" s="9"/>
      <c r="C776" s="9"/>
      <c r="D776" s="9"/>
      <c r="E776" s="9"/>
      <c r="F776" s="9"/>
      <c r="G776" s="9"/>
      <c r="H776" s="9"/>
      <c r="I776" s="9"/>
      <c r="J776" s="9"/>
      <c r="K776" s="9"/>
    </row>
    <row r="777" spans="1:11" hidden="1" x14ac:dyDescent="0.2">
      <c r="A777" s="9"/>
      <c r="B777" s="9"/>
      <c r="C777" s="9"/>
      <c r="D777" s="9"/>
      <c r="E777" s="9"/>
      <c r="F777" s="9"/>
      <c r="G777" s="9"/>
      <c r="H777" s="9"/>
      <c r="I777" s="9"/>
      <c r="J777" s="9"/>
      <c r="K777" s="9"/>
    </row>
    <row r="778" spans="1:11" hidden="1" x14ac:dyDescent="0.2">
      <c r="A778" s="9"/>
      <c r="B778" s="9"/>
      <c r="C778" s="9"/>
      <c r="D778" s="9"/>
      <c r="E778" s="9"/>
      <c r="F778" s="9"/>
      <c r="G778" s="9"/>
      <c r="H778" s="9"/>
      <c r="I778" s="9"/>
      <c r="J778" s="9"/>
      <c r="K778" s="9"/>
    </row>
    <row r="779" spans="1:11" hidden="1" x14ac:dyDescent="0.2">
      <c r="A779" s="9"/>
      <c r="B779" s="9"/>
      <c r="C779" s="9"/>
      <c r="D779" s="9"/>
      <c r="E779" s="9"/>
      <c r="F779" s="9"/>
      <c r="G779" s="9"/>
      <c r="H779" s="9"/>
      <c r="I779" s="9"/>
      <c r="J779" s="9"/>
      <c r="K779" s="9"/>
    </row>
    <row r="780" spans="1:11" hidden="1" x14ac:dyDescent="0.2">
      <c r="A780" s="9"/>
      <c r="B780" s="9"/>
      <c r="C780" s="9"/>
      <c r="D780" s="9"/>
      <c r="E780" s="9"/>
      <c r="F780" s="9"/>
      <c r="G780" s="9"/>
      <c r="H780" s="9"/>
      <c r="I780" s="9"/>
      <c r="J780" s="9"/>
      <c r="K780" s="9"/>
    </row>
    <row r="781" spans="1:11" hidden="1" x14ac:dyDescent="0.2">
      <c r="A781" s="9"/>
      <c r="B781" s="9"/>
      <c r="C781" s="9"/>
      <c r="D781" s="9"/>
      <c r="E781" s="9"/>
      <c r="F781" s="9"/>
      <c r="G781" s="9"/>
      <c r="H781" s="9"/>
      <c r="I781" s="9"/>
      <c r="J781" s="9"/>
      <c r="K781" s="9"/>
    </row>
    <row r="782" spans="1:11" hidden="1" x14ac:dyDescent="0.2">
      <c r="A782" s="9"/>
      <c r="B782" s="9"/>
      <c r="C782" s="9"/>
      <c r="D782" s="9"/>
      <c r="E782" s="9"/>
      <c r="F782" s="9"/>
      <c r="G782" s="9"/>
      <c r="H782" s="9"/>
      <c r="I782" s="9"/>
      <c r="J782" s="9"/>
      <c r="K782" s="9"/>
    </row>
    <row r="783" spans="1:11" hidden="1" x14ac:dyDescent="0.2">
      <c r="A783" s="9"/>
      <c r="B783" s="9"/>
      <c r="C783" s="9"/>
      <c r="D783" s="9"/>
      <c r="E783" s="9"/>
      <c r="F783" s="9"/>
      <c r="G783" s="9"/>
      <c r="H783" s="9"/>
      <c r="I783" s="9"/>
      <c r="J783" s="9"/>
      <c r="K783" s="9"/>
    </row>
    <row r="784" spans="1:11" hidden="1" x14ac:dyDescent="0.2">
      <c r="A784" s="9"/>
      <c r="B784" s="9"/>
      <c r="C784" s="9"/>
      <c r="D784" s="9"/>
      <c r="E784" s="9"/>
      <c r="F784" s="9"/>
      <c r="G784" s="9"/>
      <c r="H784" s="9"/>
      <c r="I784" s="9"/>
      <c r="J784" s="9"/>
      <c r="K784" s="9"/>
    </row>
    <row r="785" spans="1:11" hidden="1" x14ac:dyDescent="0.2">
      <c r="A785" s="9"/>
      <c r="B785" s="9"/>
      <c r="C785" s="9"/>
      <c r="D785" s="9"/>
      <c r="E785" s="9"/>
      <c r="F785" s="9"/>
      <c r="G785" s="9"/>
      <c r="H785" s="9"/>
      <c r="I785" s="9"/>
      <c r="J785" s="9"/>
      <c r="K785" s="9"/>
    </row>
    <row r="786" spans="1:11" hidden="1" x14ac:dyDescent="0.2">
      <c r="A786" s="9"/>
      <c r="B786" s="9"/>
      <c r="C786" s="9"/>
      <c r="D786" s="9"/>
      <c r="E786" s="9"/>
      <c r="F786" s="9"/>
      <c r="G786" s="9"/>
      <c r="H786" s="9"/>
      <c r="I786" s="9"/>
      <c r="J786" s="9"/>
      <c r="K786" s="9"/>
    </row>
    <row r="787" spans="1:11" hidden="1" x14ac:dyDescent="0.2">
      <c r="A787" s="9"/>
      <c r="B787" s="9"/>
      <c r="C787" s="9"/>
      <c r="D787" s="9"/>
      <c r="E787" s="9"/>
      <c r="F787" s="9"/>
      <c r="G787" s="9"/>
      <c r="H787" s="9"/>
      <c r="I787" s="9"/>
      <c r="J787" s="9"/>
      <c r="K787" s="9"/>
    </row>
    <row r="788" spans="1:11" hidden="1" x14ac:dyDescent="0.2">
      <c r="A788" s="9"/>
      <c r="B788" s="9"/>
      <c r="C788" s="9"/>
      <c r="D788" s="9"/>
      <c r="E788" s="9"/>
      <c r="F788" s="9"/>
      <c r="G788" s="9"/>
      <c r="H788" s="9"/>
      <c r="I788" s="9"/>
      <c r="J788" s="9"/>
      <c r="K788" s="9"/>
    </row>
    <row r="789" spans="1:11" hidden="1" x14ac:dyDescent="0.2">
      <c r="A789" s="9"/>
      <c r="B789" s="9"/>
      <c r="C789" s="9"/>
      <c r="D789" s="9"/>
      <c r="E789" s="9"/>
      <c r="F789" s="9"/>
      <c r="G789" s="9"/>
      <c r="H789" s="9"/>
      <c r="I789" s="9"/>
      <c r="J789" s="9"/>
      <c r="K789" s="9"/>
    </row>
    <row r="790" spans="1:11" hidden="1" x14ac:dyDescent="0.2">
      <c r="A790" s="9"/>
      <c r="B790" s="9"/>
      <c r="C790" s="9"/>
      <c r="D790" s="9"/>
      <c r="E790" s="9"/>
      <c r="F790" s="9"/>
      <c r="G790" s="9"/>
      <c r="H790" s="9"/>
      <c r="I790" s="9"/>
      <c r="J790" s="9"/>
      <c r="K790" s="9"/>
    </row>
    <row r="791" spans="1:11" hidden="1" x14ac:dyDescent="0.2">
      <c r="A791" s="9"/>
      <c r="B791" s="9"/>
      <c r="C791" s="9"/>
      <c r="D791" s="9"/>
      <c r="E791" s="9"/>
      <c r="F791" s="9"/>
      <c r="G791" s="9"/>
      <c r="H791" s="9"/>
      <c r="I791" s="9"/>
      <c r="J791" s="9"/>
      <c r="K791" s="9"/>
    </row>
    <row r="792" spans="1:11" hidden="1" x14ac:dyDescent="0.2">
      <c r="A792" s="9"/>
      <c r="B792" s="9"/>
      <c r="C792" s="9"/>
      <c r="D792" s="9"/>
      <c r="E792" s="9"/>
      <c r="F792" s="9"/>
      <c r="G792" s="9"/>
      <c r="H792" s="9"/>
      <c r="I792" s="9"/>
      <c r="J792" s="9"/>
      <c r="K792" s="9"/>
    </row>
    <row r="793" spans="1:11" hidden="1" x14ac:dyDescent="0.2">
      <c r="A793" s="9"/>
      <c r="B793" s="9"/>
      <c r="C793" s="9"/>
      <c r="D793" s="9"/>
      <c r="E793" s="9"/>
      <c r="F793" s="9"/>
      <c r="G793" s="9"/>
      <c r="H793" s="9"/>
      <c r="I793" s="9"/>
      <c r="J793" s="9"/>
      <c r="K793" s="9"/>
    </row>
    <row r="794" spans="1:11" hidden="1" x14ac:dyDescent="0.2">
      <c r="A794" s="9"/>
      <c r="B794" s="9"/>
      <c r="C794" s="9"/>
      <c r="D794" s="9"/>
      <c r="E794" s="9"/>
      <c r="F794" s="9"/>
      <c r="G794" s="9"/>
      <c r="H794" s="9"/>
      <c r="I794" s="9"/>
      <c r="J794" s="9"/>
      <c r="K794" s="9"/>
    </row>
    <row r="795" spans="1:11" hidden="1" x14ac:dyDescent="0.2">
      <c r="A795" s="9"/>
      <c r="B795" s="9"/>
      <c r="C795" s="9"/>
      <c r="D795" s="9"/>
      <c r="E795" s="9"/>
      <c r="F795" s="9"/>
      <c r="G795" s="9"/>
      <c r="H795" s="9"/>
      <c r="I795" s="9"/>
      <c r="J795" s="9"/>
      <c r="K795" s="9"/>
    </row>
    <row r="796" spans="1:11" hidden="1" x14ac:dyDescent="0.2">
      <c r="A796" s="9"/>
      <c r="B796" s="9"/>
      <c r="C796" s="9"/>
      <c r="D796" s="9"/>
      <c r="E796" s="9"/>
      <c r="F796" s="9"/>
      <c r="G796" s="9"/>
      <c r="H796" s="9"/>
      <c r="I796" s="9"/>
      <c r="J796" s="9"/>
      <c r="K796" s="9"/>
    </row>
    <row r="797" spans="1:11" hidden="1" x14ac:dyDescent="0.2">
      <c r="A797" s="9"/>
      <c r="B797" s="9"/>
      <c r="C797" s="9"/>
      <c r="D797" s="9"/>
      <c r="E797" s="9"/>
      <c r="F797" s="9"/>
      <c r="G797" s="9"/>
      <c r="H797" s="9"/>
      <c r="I797" s="9"/>
      <c r="J797" s="9"/>
      <c r="K797" s="9"/>
    </row>
    <row r="798" spans="1:11" hidden="1" x14ac:dyDescent="0.2">
      <c r="A798" s="9"/>
      <c r="B798" s="9"/>
      <c r="C798" s="9"/>
      <c r="D798" s="9"/>
      <c r="E798" s="9"/>
      <c r="F798" s="9"/>
      <c r="G798" s="9"/>
      <c r="H798" s="9"/>
      <c r="I798" s="9"/>
      <c r="J798" s="9"/>
      <c r="K798" s="9"/>
    </row>
    <row r="799" spans="1:11" hidden="1" x14ac:dyDescent="0.2">
      <c r="A799" s="9"/>
      <c r="B799" s="9"/>
      <c r="C799" s="9"/>
      <c r="D799" s="9"/>
      <c r="E799" s="9"/>
      <c r="F799" s="9"/>
      <c r="G799" s="9"/>
      <c r="H799" s="9"/>
      <c r="I799" s="9"/>
      <c r="J799" s="9"/>
      <c r="K799" s="9"/>
    </row>
    <row r="800" spans="1:11" hidden="1" x14ac:dyDescent="0.2">
      <c r="A800" s="9"/>
      <c r="B800" s="9"/>
      <c r="C800" s="9"/>
      <c r="D800" s="9"/>
      <c r="E800" s="9"/>
      <c r="F800" s="9"/>
      <c r="G800" s="9"/>
      <c r="H800" s="9"/>
      <c r="I800" s="9"/>
      <c r="J800" s="9"/>
      <c r="K800" s="9"/>
    </row>
    <row r="801" spans="1:11" hidden="1" x14ac:dyDescent="0.2">
      <c r="A801" s="9"/>
      <c r="B801" s="9"/>
      <c r="C801" s="9"/>
      <c r="D801" s="9"/>
      <c r="E801" s="9"/>
      <c r="F801" s="9"/>
      <c r="G801" s="9"/>
      <c r="H801" s="9"/>
      <c r="I801" s="9"/>
      <c r="J801" s="9"/>
      <c r="K801" s="9"/>
    </row>
    <row r="802" spans="1:11" hidden="1" x14ac:dyDescent="0.2">
      <c r="A802" s="9"/>
      <c r="B802" s="9"/>
      <c r="C802" s="9"/>
      <c r="D802" s="9"/>
      <c r="E802" s="9"/>
      <c r="F802" s="9"/>
      <c r="G802" s="9"/>
      <c r="H802" s="9"/>
      <c r="I802" s="9"/>
      <c r="J802" s="9"/>
      <c r="K802" s="9"/>
    </row>
    <row r="803" spans="1:11" hidden="1" x14ac:dyDescent="0.2">
      <c r="A803" s="9"/>
      <c r="B803" s="9"/>
      <c r="C803" s="9"/>
      <c r="D803" s="9"/>
      <c r="E803" s="9"/>
      <c r="F803" s="9"/>
      <c r="G803" s="9"/>
      <c r="H803" s="9"/>
      <c r="I803" s="9"/>
      <c r="J803" s="9"/>
      <c r="K803" s="9"/>
    </row>
    <row r="804" spans="1:11" hidden="1" x14ac:dyDescent="0.2">
      <c r="A804" s="9"/>
      <c r="B804" s="9"/>
      <c r="C804" s="9"/>
      <c r="D804" s="9"/>
      <c r="E804" s="9"/>
      <c r="F804" s="9"/>
      <c r="G804" s="9"/>
      <c r="H804" s="9"/>
      <c r="I804" s="9"/>
      <c r="J804" s="9"/>
      <c r="K804" s="9"/>
    </row>
    <row r="805" spans="1:11" hidden="1" x14ac:dyDescent="0.2">
      <c r="A805" s="9"/>
      <c r="B805" s="9"/>
      <c r="C805" s="9"/>
      <c r="D805" s="9"/>
      <c r="E805" s="9"/>
      <c r="F805" s="9"/>
      <c r="G805" s="9"/>
      <c r="H805" s="9"/>
      <c r="I805" s="9"/>
      <c r="J805" s="9"/>
      <c r="K805" s="9"/>
    </row>
    <row r="806" spans="1:11" hidden="1" x14ac:dyDescent="0.2">
      <c r="A806" s="9"/>
      <c r="B806" s="9"/>
      <c r="C806" s="9"/>
      <c r="D806" s="9"/>
      <c r="E806" s="9"/>
      <c r="F806" s="9"/>
      <c r="G806" s="9"/>
      <c r="H806" s="9"/>
      <c r="I806" s="9"/>
      <c r="J806" s="9"/>
      <c r="K806" s="9"/>
    </row>
    <row r="807" spans="1:11" hidden="1" x14ac:dyDescent="0.2">
      <c r="A807" s="9"/>
      <c r="B807" s="9"/>
      <c r="C807" s="9"/>
      <c r="D807" s="9"/>
      <c r="E807" s="9"/>
      <c r="F807" s="9"/>
      <c r="G807" s="9"/>
      <c r="H807" s="9"/>
      <c r="I807" s="9"/>
      <c r="J807" s="9"/>
      <c r="K807" s="9"/>
    </row>
    <row r="808" spans="1:11" hidden="1" x14ac:dyDescent="0.2">
      <c r="A808" s="9"/>
      <c r="B808" s="9"/>
      <c r="C808" s="9"/>
      <c r="D808" s="9"/>
      <c r="E808" s="9"/>
      <c r="F808" s="9"/>
      <c r="G808" s="9"/>
      <c r="H808" s="9"/>
      <c r="I808" s="9"/>
      <c r="J808" s="9"/>
      <c r="K808" s="9"/>
    </row>
    <row r="809" spans="1:11" hidden="1" x14ac:dyDescent="0.2">
      <c r="A809" s="9"/>
      <c r="B809" s="9"/>
      <c r="C809" s="9"/>
      <c r="D809" s="9"/>
      <c r="E809" s="9"/>
      <c r="F809" s="9"/>
      <c r="G809" s="9"/>
      <c r="H809" s="9"/>
      <c r="I809" s="9"/>
      <c r="J809" s="9"/>
      <c r="K809" s="9"/>
    </row>
    <row r="810" spans="1:11" hidden="1" x14ac:dyDescent="0.2">
      <c r="A810" s="9"/>
      <c r="B810" s="9"/>
      <c r="C810" s="9"/>
      <c r="D810" s="9"/>
      <c r="E810" s="9"/>
      <c r="F810" s="9"/>
      <c r="G810" s="9"/>
      <c r="H810" s="9"/>
      <c r="I810" s="9"/>
      <c r="J810" s="9"/>
      <c r="K810" s="9"/>
    </row>
    <row r="811" spans="1:11" hidden="1" x14ac:dyDescent="0.2">
      <c r="A811" s="9"/>
      <c r="B811" s="9"/>
      <c r="C811" s="9"/>
      <c r="D811" s="9"/>
      <c r="E811" s="9"/>
      <c r="F811" s="9"/>
      <c r="G811" s="9"/>
      <c r="H811" s="9"/>
      <c r="I811" s="9"/>
      <c r="J811" s="9"/>
      <c r="K811" s="9"/>
    </row>
    <row r="812" spans="1:11" hidden="1" x14ac:dyDescent="0.2">
      <c r="A812" s="9"/>
      <c r="B812" s="9"/>
      <c r="C812" s="9"/>
      <c r="D812" s="9"/>
      <c r="E812" s="9"/>
      <c r="F812" s="9"/>
      <c r="G812" s="9"/>
      <c r="H812" s="9"/>
      <c r="I812" s="9"/>
      <c r="J812" s="9"/>
      <c r="K812" s="9"/>
    </row>
    <row r="813" spans="1:11" hidden="1" x14ac:dyDescent="0.2">
      <c r="A813" s="9"/>
      <c r="B813" s="9"/>
      <c r="C813" s="9"/>
      <c r="D813" s="9"/>
      <c r="E813" s="9"/>
      <c r="F813" s="9"/>
      <c r="G813" s="9"/>
      <c r="H813" s="9"/>
      <c r="I813" s="9"/>
      <c r="J813" s="9"/>
      <c r="K813" s="9"/>
    </row>
    <row r="814" spans="1:11" hidden="1" x14ac:dyDescent="0.2">
      <c r="A814" s="9"/>
      <c r="B814" s="9"/>
      <c r="C814" s="9"/>
      <c r="D814" s="9"/>
      <c r="E814" s="9"/>
      <c r="F814" s="9"/>
      <c r="G814" s="9"/>
      <c r="H814" s="9"/>
      <c r="I814" s="9"/>
      <c r="J814" s="9"/>
      <c r="K814" s="9"/>
    </row>
    <row r="815" spans="1:11" hidden="1" x14ac:dyDescent="0.2">
      <c r="A815" s="9"/>
      <c r="B815" s="9"/>
      <c r="C815" s="9"/>
      <c r="D815" s="9"/>
      <c r="E815" s="9"/>
      <c r="F815" s="9"/>
      <c r="G815" s="9"/>
      <c r="H815" s="9"/>
      <c r="I815" s="9"/>
      <c r="J815" s="9"/>
      <c r="K815" s="9"/>
    </row>
    <row r="816" spans="1:11" hidden="1" x14ac:dyDescent="0.2">
      <c r="A816" s="9"/>
      <c r="B816" s="9"/>
      <c r="C816" s="9"/>
      <c r="D816" s="9"/>
      <c r="E816" s="9"/>
      <c r="F816" s="9"/>
      <c r="G816" s="9"/>
      <c r="H816" s="9"/>
      <c r="I816" s="9"/>
      <c r="J816" s="9"/>
      <c r="K816" s="9"/>
    </row>
    <row r="817" spans="1:11" hidden="1" x14ac:dyDescent="0.2">
      <c r="A817" s="9"/>
      <c r="B817" s="9"/>
      <c r="C817" s="9"/>
      <c r="D817" s="9"/>
      <c r="E817" s="9"/>
      <c r="F817" s="9"/>
      <c r="G817" s="9"/>
      <c r="H817" s="9"/>
      <c r="I817" s="9"/>
      <c r="J817" s="9"/>
      <c r="K817" s="9"/>
    </row>
    <row r="818" spans="1:11" hidden="1" x14ac:dyDescent="0.2">
      <c r="A818" s="9"/>
      <c r="B818" s="9"/>
      <c r="C818" s="9"/>
      <c r="D818" s="9"/>
      <c r="E818" s="9"/>
      <c r="F818" s="9"/>
      <c r="G818" s="9"/>
      <c r="H818" s="9"/>
      <c r="I818" s="9"/>
      <c r="J818" s="9"/>
      <c r="K818" s="9"/>
    </row>
    <row r="819" spans="1:11" hidden="1" x14ac:dyDescent="0.2">
      <c r="A819" s="9"/>
      <c r="B819" s="9"/>
      <c r="C819" s="9"/>
      <c r="D819" s="9"/>
      <c r="E819" s="9"/>
      <c r="F819" s="9"/>
      <c r="G819" s="9"/>
      <c r="H819" s="9"/>
      <c r="I819" s="9"/>
      <c r="J819" s="9"/>
      <c r="K819" s="9"/>
    </row>
    <row r="820" spans="1:11" hidden="1" x14ac:dyDescent="0.2">
      <c r="A820" s="9"/>
      <c r="B820" s="9"/>
      <c r="C820" s="9"/>
      <c r="D820" s="9"/>
      <c r="E820" s="9"/>
      <c r="F820" s="9"/>
      <c r="G820" s="9"/>
      <c r="H820" s="9"/>
      <c r="I820" s="9"/>
      <c r="J820" s="9"/>
      <c r="K820" s="9"/>
    </row>
    <row r="821" spans="1:11" hidden="1" x14ac:dyDescent="0.2">
      <c r="A821" s="9"/>
      <c r="B821" s="9"/>
      <c r="C821" s="9"/>
      <c r="D821" s="9"/>
      <c r="E821" s="9"/>
      <c r="F821" s="9"/>
      <c r="G821" s="9"/>
      <c r="H821" s="9"/>
      <c r="I821" s="9"/>
      <c r="J821" s="9"/>
      <c r="K821" s="9"/>
    </row>
    <row r="822" spans="1:11" hidden="1" x14ac:dyDescent="0.2">
      <c r="A822" s="9"/>
      <c r="B822" s="9"/>
      <c r="C822" s="9"/>
      <c r="D822" s="9"/>
      <c r="E822" s="9"/>
      <c r="F822" s="9"/>
      <c r="G822" s="9"/>
      <c r="H822" s="9"/>
      <c r="I822" s="9"/>
      <c r="J822" s="9"/>
      <c r="K822" s="9"/>
    </row>
    <row r="823" spans="1:11" hidden="1" x14ac:dyDescent="0.2">
      <c r="A823" s="9"/>
      <c r="B823" s="9"/>
      <c r="C823" s="9"/>
      <c r="D823" s="9"/>
      <c r="E823" s="9"/>
      <c r="F823" s="9"/>
      <c r="G823" s="9"/>
      <c r="H823" s="9"/>
      <c r="I823" s="9"/>
      <c r="J823" s="9"/>
      <c r="K823" s="9"/>
    </row>
    <row r="824" spans="1:11" hidden="1" x14ac:dyDescent="0.2">
      <c r="A824" s="9"/>
      <c r="B824" s="9"/>
      <c r="C824" s="9"/>
      <c r="D824" s="9"/>
      <c r="E824" s="9"/>
      <c r="F824" s="9"/>
      <c r="G824" s="9"/>
      <c r="H824" s="9"/>
      <c r="I824" s="9"/>
      <c r="J824" s="9"/>
      <c r="K824" s="9"/>
    </row>
    <row r="825" spans="1:11" hidden="1" x14ac:dyDescent="0.2">
      <c r="A825" s="9"/>
      <c r="B825" s="9"/>
      <c r="C825" s="9"/>
      <c r="D825" s="9"/>
      <c r="E825" s="9"/>
      <c r="F825" s="9"/>
      <c r="G825" s="9"/>
      <c r="H825" s="9"/>
      <c r="I825" s="9"/>
      <c r="J825" s="9"/>
      <c r="K825" s="9"/>
    </row>
    <row r="826" spans="1:11" hidden="1" x14ac:dyDescent="0.2">
      <c r="A826" s="9"/>
      <c r="B826" s="9"/>
      <c r="C826" s="9"/>
      <c r="D826" s="9"/>
      <c r="E826" s="9"/>
      <c r="F826" s="9"/>
      <c r="G826" s="9"/>
      <c r="H826" s="9"/>
      <c r="I826" s="9"/>
      <c r="J826" s="9"/>
      <c r="K826" s="9"/>
    </row>
    <row r="827" spans="1:11" hidden="1" x14ac:dyDescent="0.2">
      <c r="A827" s="9"/>
      <c r="B827" s="9"/>
      <c r="C827" s="9"/>
      <c r="D827" s="9"/>
      <c r="E827" s="9"/>
      <c r="F827" s="9"/>
      <c r="G827" s="9"/>
      <c r="H827" s="9"/>
      <c r="I827" s="9"/>
      <c r="J827" s="9"/>
      <c r="K827" s="9"/>
    </row>
    <row r="828" spans="1:11" hidden="1" x14ac:dyDescent="0.2">
      <c r="A828" s="9"/>
      <c r="B828" s="9"/>
      <c r="C828" s="9"/>
      <c r="D828" s="9"/>
      <c r="E828" s="9"/>
      <c r="F828" s="9"/>
      <c r="G828" s="9"/>
      <c r="H828" s="9"/>
      <c r="I828" s="9"/>
      <c r="J828" s="9"/>
      <c r="K828" s="9"/>
    </row>
    <row r="829" spans="1:11" hidden="1" x14ac:dyDescent="0.2">
      <c r="A829" s="9"/>
      <c r="B829" s="9"/>
      <c r="C829" s="9"/>
      <c r="D829" s="9"/>
      <c r="E829" s="9"/>
      <c r="F829" s="9"/>
      <c r="G829" s="9"/>
      <c r="H829" s="9"/>
      <c r="I829" s="9"/>
      <c r="J829" s="9"/>
      <c r="K829" s="9"/>
    </row>
    <row r="830" spans="1:11" hidden="1" x14ac:dyDescent="0.2">
      <c r="A830" s="9"/>
      <c r="B830" s="9"/>
      <c r="C830" s="9"/>
      <c r="D830" s="9"/>
      <c r="E830" s="9"/>
      <c r="F830" s="9"/>
      <c r="G830" s="9"/>
      <c r="H830" s="9"/>
      <c r="I830" s="9"/>
      <c r="J830" s="9"/>
      <c r="K830" s="9"/>
    </row>
    <row r="831" spans="1:11" hidden="1" x14ac:dyDescent="0.2">
      <c r="A831" s="9"/>
      <c r="B831" s="9"/>
      <c r="C831" s="9"/>
      <c r="D831" s="9"/>
      <c r="E831" s="9"/>
      <c r="F831" s="9"/>
      <c r="G831" s="9"/>
      <c r="H831" s="9"/>
      <c r="I831" s="9"/>
      <c r="J831" s="9"/>
      <c r="K831" s="9"/>
    </row>
    <row r="832" spans="1:11" hidden="1" x14ac:dyDescent="0.2">
      <c r="A832" s="9"/>
      <c r="B832" s="9"/>
      <c r="C832" s="9"/>
      <c r="D832" s="9"/>
      <c r="E832" s="9"/>
      <c r="F832" s="9"/>
      <c r="G832" s="9"/>
      <c r="H832" s="9"/>
      <c r="I832" s="9"/>
      <c r="J832" s="9"/>
      <c r="K832" s="9"/>
    </row>
    <row r="833" spans="1:11" hidden="1" x14ac:dyDescent="0.2">
      <c r="A833" s="9"/>
      <c r="B833" s="9"/>
      <c r="C833" s="9"/>
      <c r="D833" s="9"/>
      <c r="E833" s="9"/>
      <c r="F833" s="9"/>
      <c r="G833" s="9"/>
      <c r="H833" s="9"/>
      <c r="I833" s="9"/>
      <c r="J833" s="9"/>
      <c r="K833" s="9"/>
    </row>
    <row r="834" spans="1:11" hidden="1" x14ac:dyDescent="0.2">
      <c r="A834" s="9"/>
      <c r="B834" s="9"/>
      <c r="C834" s="9"/>
      <c r="D834" s="9"/>
      <c r="E834" s="9"/>
      <c r="F834" s="9"/>
      <c r="G834" s="9"/>
      <c r="H834" s="9"/>
      <c r="I834" s="9"/>
      <c r="J834" s="9"/>
      <c r="K834" s="9"/>
    </row>
    <row r="835" spans="1:11" hidden="1" x14ac:dyDescent="0.2">
      <c r="A835" s="9"/>
      <c r="B835" s="9"/>
      <c r="C835" s="9"/>
      <c r="D835" s="9"/>
      <c r="E835" s="9"/>
      <c r="F835" s="9"/>
      <c r="G835" s="9"/>
      <c r="H835" s="9"/>
      <c r="I835" s="9"/>
      <c r="J835" s="9"/>
      <c r="K835" s="9"/>
    </row>
    <row r="836" spans="1:11" hidden="1" x14ac:dyDescent="0.2">
      <c r="A836" s="9"/>
      <c r="B836" s="9"/>
      <c r="C836" s="9"/>
      <c r="D836" s="9"/>
      <c r="E836" s="9"/>
      <c r="F836" s="9"/>
      <c r="G836" s="9"/>
      <c r="H836" s="9"/>
      <c r="I836" s="9"/>
      <c r="J836" s="9"/>
      <c r="K836" s="9"/>
    </row>
    <row r="837" spans="1:11" hidden="1" x14ac:dyDescent="0.2">
      <c r="A837" s="9"/>
      <c r="B837" s="9"/>
      <c r="C837" s="9"/>
      <c r="D837" s="9"/>
      <c r="E837" s="9"/>
      <c r="F837" s="9"/>
      <c r="G837" s="9"/>
      <c r="H837" s="9"/>
      <c r="I837" s="9"/>
      <c r="J837" s="9"/>
      <c r="K837" s="9"/>
    </row>
    <row r="838" spans="1:11" hidden="1" x14ac:dyDescent="0.2">
      <c r="A838" s="9"/>
      <c r="B838" s="9"/>
      <c r="C838" s="9"/>
      <c r="D838" s="9"/>
      <c r="E838" s="9"/>
      <c r="F838" s="9"/>
      <c r="G838" s="9"/>
      <c r="H838" s="9"/>
      <c r="I838" s="9"/>
      <c r="J838" s="9"/>
      <c r="K838" s="9"/>
    </row>
    <row r="839" spans="1:11" hidden="1" x14ac:dyDescent="0.2">
      <c r="A839" s="9"/>
      <c r="B839" s="9"/>
      <c r="C839" s="9"/>
      <c r="D839" s="9"/>
      <c r="E839" s="9"/>
      <c r="F839" s="9"/>
      <c r="G839" s="9"/>
      <c r="H839" s="9"/>
      <c r="I839" s="9"/>
      <c r="J839" s="9"/>
      <c r="K839" s="9"/>
    </row>
    <row r="840" spans="1:11" hidden="1" x14ac:dyDescent="0.2">
      <c r="A840" s="9"/>
      <c r="B840" s="9"/>
      <c r="C840" s="9"/>
      <c r="D840" s="9"/>
      <c r="E840" s="9"/>
      <c r="F840" s="9"/>
      <c r="G840" s="9"/>
      <c r="H840" s="9"/>
      <c r="I840" s="9"/>
      <c r="J840" s="9"/>
      <c r="K840" s="9"/>
    </row>
    <row r="841" spans="1:11" hidden="1" x14ac:dyDescent="0.2">
      <c r="A841" s="9"/>
      <c r="B841" s="9"/>
      <c r="C841" s="9"/>
      <c r="D841" s="9"/>
      <c r="E841" s="9"/>
      <c r="F841" s="9"/>
      <c r="G841" s="9"/>
      <c r="H841" s="9"/>
      <c r="I841" s="9"/>
      <c r="J841" s="9"/>
      <c r="K841" s="9"/>
    </row>
    <row r="842" spans="1:11" hidden="1" x14ac:dyDescent="0.2">
      <c r="A842" s="9"/>
      <c r="B842" s="9"/>
      <c r="C842" s="9"/>
      <c r="D842" s="9"/>
      <c r="E842" s="9"/>
      <c r="F842" s="9"/>
      <c r="G842" s="9"/>
      <c r="H842" s="9"/>
      <c r="I842" s="9"/>
      <c r="J842" s="9"/>
      <c r="K842" s="9"/>
    </row>
    <row r="843" spans="1:11" hidden="1" x14ac:dyDescent="0.2">
      <c r="A843" s="9"/>
      <c r="B843" s="9"/>
      <c r="C843" s="9"/>
      <c r="D843" s="9"/>
      <c r="E843" s="9"/>
      <c r="F843" s="9"/>
      <c r="G843" s="9"/>
      <c r="H843" s="9"/>
      <c r="I843" s="9"/>
      <c r="J843" s="9"/>
      <c r="K843" s="9"/>
    </row>
    <row r="844" spans="1:11" hidden="1" x14ac:dyDescent="0.2">
      <c r="A844" s="9"/>
      <c r="B844" s="9"/>
      <c r="C844" s="9"/>
      <c r="D844" s="9"/>
      <c r="E844" s="9"/>
      <c r="F844" s="9"/>
      <c r="G844" s="9"/>
      <c r="H844" s="9"/>
      <c r="I844" s="9"/>
      <c r="J844" s="9"/>
      <c r="K844" s="9"/>
    </row>
    <row r="845" spans="1:11" hidden="1" x14ac:dyDescent="0.2">
      <c r="A845" s="9"/>
      <c r="B845" s="9"/>
      <c r="C845" s="9"/>
      <c r="D845" s="9"/>
      <c r="E845" s="9"/>
      <c r="F845" s="9"/>
      <c r="G845" s="9"/>
      <c r="H845" s="9"/>
      <c r="I845" s="9"/>
      <c r="J845" s="9"/>
      <c r="K845" s="9"/>
    </row>
    <row r="846" spans="1:11" hidden="1" x14ac:dyDescent="0.2">
      <c r="A846" s="9"/>
      <c r="B846" s="9"/>
      <c r="C846" s="9"/>
      <c r="D846" s="9"/>
      <c r="E846" s="9"/>
      <c r="F846" s="9"/>
      <c r="G846" s="9"/>
      <c r="H846" s="9"/>
      <c r="I846" s="9"/>
      <c r="J846" s="9"/>
      <c r="K846" s="9"/>
    </row>
    <row r="847" spans="1:11" hidden="1" x14ac:dyDescent="0.2">
      <c r="A847" s="9"/>
      <c r="B847" s="9"/>
      <c r="C847" s="9"/>
      <c r="D847" s="9"/>
      <c r="E847" s="9"/>
      <c r="F847" s="9"/>
      <c r="G847" s="9"/>
      <c r="H847" s="9"/>
      <c r="I847" s="9"/>
      <c r="J847" s="9"/>
      <c r="K847" s="9"/>
    </row>
    <row r="848" spans="1:11" hidden="1" x14ac:dyDescent="0.2">
      <c r="A848" s="9"/>
      <c r="B848" s="9"/>
      <c r="C848" s="9"/>
      <c r="D848" s="9"/>
      <c r="E848" s="9"/>
      <c r="F848" s="9"/>
      <c r="G848" s="9"/>
      <c r="H848" s="9"/>
      <c r="I848" s="9"/>
      <c r="J848" s="9"/>
      <c r="K848" s="9"/>
    </row>
    <row r="849" spans="1:11" hidden="1" x14ac:dyDescent="0.2">
      <c r="A849" s="9"/>
      <c r="B849" s="9"/>
      <c r="C849" s="9"/>
      <c r="D849" s="9"/>
      <c r="E849" s="9"/>
      <c r="F849" s="9"/>
      <c r="G849" s="9"/>
      <c r="H849" s="9"/>
      <c r="I849" s="9"/>
      <c r="J849" s="9"/>
      <c r="K849" s="9"/>
    </row>
    <row r="850" spans="1:11" hidden="1" x14ac:dyDescent="0.2">
      <c r="A850" s="9"/>
      <c r="B850" s="9"/>
      <c r="C850" s="9"/>
      <c r="D850" s="9"/>
      <c r="E850" s="9"/>
      <c r="F850" s="9"/>
      <c r="G850" s="9"/>
      <c r="H850" s="9"/>
      <c r="I850" s="9"/>
      <c r="J850" s="9"/>
      <c r="K850" s="9"/>
    </row>
    <row r="851" spans="1:11" hidden="1" x14ac:dyDescent="0.2">
      <c r="A851" s="9"/>
      <c r="B851" s="9"/>
      <c r="C851" s="9"/>
      <c r="D851" s="9"/>
      <c r="E851" s="9"/>
      <c r="F851" s="9"/>
      <c r="G851" s="9"/>
      <c r="H851" s="9"/>
      <c r="I851" s="9"/>
      <c r="J851" s="9"/>
      <c r="K851" s="9"/>
    </row>
    <row r="852" spans="1:11" hidden="1" x14ac:dyDescent="0.2">
      <c r="A852" s="9"/>
      <c r="B852" s="9"/>
      <c r="C852" s="9"/>
      <c r="D852" s="9"/>
      <c r="E852" s="9"/>
      <c r="F852" s="9"/>
      <c r="G852" s="9"/>
      <c r="H852" s="9"/>
      <c r="I852" s="9"/>
      <c r="J852" s="9"/>
      <c r="K852" s="9"/>
    </row>
    <row r="853" spans="1:11" hidden="1" x14ac:dyDescent="0.2">
      <c r="A853" s="9"/>
      <c r="B853" s="9"/>
      <c r="C853" s="9"/>
      <c r="D853" s="9"/>
      <c r="E853" s="9"/>
      <c r="F853" s="9"/>
      <c r="G853" s="9"/>
      <c r="H853" s="9"/>
      <c r="I853" s="9"/>
      <c r="J853" s="9"/>
      <c r="K853" s="9"/>
    </row>
    <row r="854" spans="1:11" hidden="1" x14ac:dyDescent="0.2">
      <c r="A854" s="9"/>
      <c r="B854" s="9"/>
      <c r="C854" s="9"/>
      <c r="D854" s="9"/>
      <c r="E854" s="9"/>
      <c r="F854" s="9"/>
      <c r="G854" s="9"/>
      <c r="H854" s="9"/>
      <c r="I854" s="9"/>
      <c r="J854" s="9"/>
      <c r="K854" s="9"/>
    </row>
    <row r="855" spans="1:11" hidden="1" x14ac:dyDescent="0.2">
      <c r="A855" s="9"/>
      <c r="B855" s="9"/>
      <c r="C855" s="9"/>
      <c r="D855" s="9"/>
      <c r="E855" s="9"/>
      <c r="F855" s="9"/>
      <c r="G855" s="9"/>
      <c r="H855" s="9"/>
      <c r="I855" s="9"/>
      <c r="J855" s="9"/>
      <c r="K855" s="9"/>
    </row>
    <row r="856" spans="1:11" hidden="1" x14ac:dyDescent="0.2">
      <c r="A856" s="9"/>
      <c r="B856" s="9"/>
      <c r="C856" s="9"/>
      <c r="D856" s="9"/>
      <c r="E856" s="9"/>
      <c r="F856" s="9"/>
      <c r="G856" s="9"/>
      <c r="H856" s="9"/>
      <c r="I856" s="9"/>
      <c r="J856" s="9"/>
      <c r="K856" s="9"/>
    </row>
    <row r="857" spans="1:11" hidden="1" x14ac:dyDescent="0.2">
      <c r="A857" s="9"/>
      <c r="B857" s="9"/>
      <c r="C857" s="9"/>
      <c r="D857" s="9"/>
      <c r="E857" s="9"/>
      <c r="F857" s="9"/>
      <c r="G857" s="9"/>
      <c r="H857" s="9"/>
      <c r="I857" s="9"/>
      <c r="J857" s="9"/>
      <c r="K857" s="9"/>
    </row>
    <row r="858" spans="1:11" hidden="1" x14ac:dyDescent="0.2">
      <c r="A858" s="9"/>
      <c r="B858" s="9"/>
      <c r="C858" s="9"/>
      <c r="D858" s="9"/>
      <c r="E858" s="9"/>
      <c r="F858" s="9"/>
      <c r="G858" s="9"/>
      <c r="H858" s="9"/>
      <c r="I858" s="9"/>
      <c r="J858" s="9"/>
      <c r="K858" s="9"/>
    </row>
    <row r="859" spans="1:11" hidden="1" x14ac:dyDescent="0.2">
      <c r="A859" s="9"/>
      <c r="B859" s="9"/>
      <c r="C859" s="9"/>
      <c r="D859" s="9"/>
      <c r="E859" s="9"/>
      <c r="F859" s="9"/>
      <c r="G859" s="9"/>
      <c r="H859" s="9"/>
      <c r="I859" s="9"/>
      <c r="J859" s="9"/>
      <c r="K859" s="9"/>
    </row>
    <row r="860" spans="1:11" hidden="1" x14ac:dyDescent="0.2">
      <c r="A860" s="9"/>
      <c r="B860" s="9"/>
      <c r="C860" s="9"/>
      <c r="D860" s="9"/>
      <c r="E860" s="9"/>
      <c r="F860" s="9"/>
      <c r="G860" s="9"/>
      <c r="H860" s="9"/>
      <c r="I860" s="9"/>
      <c r="J860" s="9"/>
      <c r="K860" s="9"/>
    </row>
    <row r="861" spans="1:11" hidden="1" x14ac:dyDescent="0.2">
      <c r="A861" s="9"/>
      <c r="B861" s="9"/>
      <c r="C861" s="9"/>
      <c r="D861" s="9"/>
      <c r="E861" s="9"/>
      <c r="F861" s="9"/>
      <c r="G861" s="9"/>
      <c r="H861" s="9"/>
      <c r="I861" s="9"/>
      <c r="J861" s="9"/>
      <c r="K861" s="9"/>
    </row>
    <row r="862" spans="1:11" hidden="1" x14ac:dyDescent="0.2">
      <c r="A862" s="9"/>
      <c r="B862" s="9"/>
      <c r="C862" s="9"/>
      <c r="D862" s="9"/>
      <c r="E862" s="9"/>
      <c r="F862" s="9"/>
      <c r="G862" s="9"/>
      <c r="H862" s="9"/>
      <c r="I862" s="9"/>
      <c r="J862" s="9"/>
      <c r="K862" s="9"/>
    </row>
    <row r="863" spans="1:11" hidden="1" x14ac:dyDescent="0.2">
      <c r="A863" s="9"/>
      <c r="B863" s="9"/>
      <c r="C863" s="9"/>
      <c r="D863" s="9"/>
      <c r="E863" s="9"/>
      <c r="F863" s="9"/>
      <c r="G863" s="9"/>
      <c r="H863" s="9"/>
      <c r="I863" s="9"/>
      <c r="J863" s="9"/>
      <c r="K863" s="9"/>
    </row>
    <row r="864" spans="1:11" hidden="1" x14ac:dyDescent="0.2">
      <c r="A864" s="9"/>
      <c r="B864" s="9"/>
      <c r="C864" s="9"/>
      <c r="D864" s="9"/>
      <c r="E864" s="9"/>
      <c r="F864" s="9"/>
      <c r="G864" s="9"/>
      <c r="H864" s="9"/>
      <c r="I864" s="9"/>
      <c r="J864" s="9"/>
      <c r="K864" s="9"/>
    </row>
    <row r="865" spans="1:11" hidden="1" x14ac:dyDescent="0.2">
      <c r="A865" s="9"/>
      <c r="B865" s="9"/>
      <c r="C865" s="9"/>
      <c r="D865" s="9"/>
      <c r="E865" s="9"/>
      <c r="F865" s="9"/>
      <c r="G865" s="9"/>
      <c r="H865" s="9"/>
      <c r="I865" s="9"/>
      <c r="J865" s="9"/>
      <c r="K865" s="9"/>
    </row>
    <row r="866" spans="1:11" hidden="1" x14ac:dyDescent="0.2">
      <c r="A866" s="9"/>
      <c r="B866" s="9"/>
      <c r="C866" s="9"/>
      <c r="D866" s="9"/>
      <c r="E866" s="9"/>
      <c r="F866" s="9"/>
      <c r="G866" s="9"/>
      <c r="H866" s="9"/>
      <c r="I866" s="9"/>
      <c r="J866" s="9"/>
      <c r="K866" s="9"/>
    </row>
    <row r="867" spans="1:11" hidden="1" x14ac:dyDescent="0.2">
      <c r="A867" s="9"/>
      <c r="B867" s="9"/>
      <c r="C867" s="9"/>
      <c r="D867" s="9"/>
      <c r="E867" s="9"/>
      <c r="F867" s="9"/>
      <c r="G867" s="9"/>
      <c r="H867" s="9"/>
      <c r="I867" s="9"/>
      <c r="J867" s="9"/>
      <c r="K867" s="9"/>
    </row>
    <row r="868" spans="1:11" hidden="1" x14ac:dyDescent="0.2">
      <c r="A868" s="9"/>
      <c r="B868" s="9"/>
      <c r="C868" s="9"/>
      <c r="D868" s="9"/>
      <c r="E868" s="9"/>
      <c r="F868" s="9"/>
      <c r="G868" s="9"/>
      <c r="H868" s="9"/>
      <c r="I868" s="9"/>
      <c r="J868" s="9"/>
      <c r="K868" s="9"/>
    </row>
    <row r="869" spans="1:11" hidden="1" x14ac:dyDescent="0.2">
      <c r="A869" s="9"/>
      <c r="B869" s="9"/>
      <c r="C869" s="9"/>
      <c r="D869" s="9"/>
      <c r="E869" s="9"/>
      <c r="F869" s="9"/>
      <c r="G869" s="9"/>
      <c r="H869" s="9"/>
      <c r="I869" s="9"/>
      <c r="J869" s="9"/>
      <c r="K869" s="9"/>
    </row>
    <row r="870" spans="1:11" hidden="1" x14ac:dyDescent="0.2">
      <c r="A870" s="9"/>
      <c r="B870" s="9"/>
      <c r="C870" s="9"/>
      <c r="D870" s="9"/>
      <c r="E870" s="9"/>
      <c r="F870" s="9"/>
      <c r="G870" s="9"/>
      <c r="H870" s="9"/>
      <c r="I870" s="9"/>
      <c r="J870" s="9"/>
      <c r="K870" s="9"/>
    </row>
    <row r="871" spans="1:11" hidden="1" x14ac:dyDescent="0.2">
      <c r="A871" s="9"/>
      <c r="B871" s="9"/>
      <c r="C871" s="9"/>
      <c r="D871" s="9"/>
      <c r="E871" s="9"/>
      <c r="F871" s="9"/>
      <c r="G871" s="9"/>
      <c r="H871" s="9"/>
      <c r="I871" s="9"/>
      <c r="J871" s="9"/>
      <c r="K871" s="9"/>
    </row>
    <row r="872" spans="1:11" hidden="1" x14ac:dyDescent="0.2">
      <c r="A872" s="9"/>
      <c r="B872" s="9"/>
      <c r="C872" s="9"/>
      <c r="D872" s="9"/>
      <c r="E872" s="9"/>
      <c r="F872" s="9"/>
      <c r="G872" s="9"/>
      <c r="H872" s="9"/>
      <c r="I872" s="9"/>
      <c r="J872" s="9"/>
      <c r="K872" s="9"/>
    </row>
    <row r="873" spans="1:11" hidden="1" x14ac:dyDescent="0.2">
      <c r="A873" s="9"/>
      <c r="B873" s="9"/>
      <c r="C873" s="9"/>
      <c r="D873" s="9"/>
      <c r="E873" s="9"/>
      <c r="F873" s="9"/>
      <c r="G873" s="9"/>
      <c r="H873" s="9"/>
      <c r="I873" s="9"/>
      <c r="J873" s="9"/>
      <c r="K873" s="9"/>
    </row>
    <row r="874" spans="1:11" hidden="1" x14ac:dyDescent="0.2">
      <c r="A874" s="9"/>
      <c r="B874" s="9"/>
      <c r="C874" s="9"/>
      <c r="D874" s="9"/>
      <c r="E874" s="9"/>
      <c r="F874" s="9"/>
      <c r="G874" s="9"/>
      <c r="H874" s="9"/>
      <c r="I874" s="9"/>
      <c r="J874" s="9"/>
      <c r="K874" s="9"/>
    </row>
    <row r="875" spans="1:11" hidden="1" x14ac:dyDescent="0.2">
      <c r="A875" s="9"/>
      <c r="B875" s="9"/>
      <c r="C875" s="9"/>
      <c r="D875" s="9"/>
      <c r="E875" s="9"/>
      <c r="F875" s="9"/>
      <c r="G875" s="9"/>
      <c r="H875" s="9"/>
      <c r="I875" s="9"/>
      <c r="J875" s="9"/>
      <c r="K875" s="9"/>
    </row>
    <row r="876" spans="1:11" hidden="1" x14ac:dyDescent="0.2">
      <c r="A876" s="9"/>
      <c r="B876" s="9"/>
      <c r="C876" s="9"/>
      <c r="D876" s="9"/>
      <c r="E876" s="9"/>
      <c r="F876" s="9"/>
      <c r="G876" s="9"/>
      <c r="H876" s="9"/>
      <c r="I876" s="9"/>
      <c r="J876" s="9"/>
      <c r="K876" s="9"/>
    </row>
    <row r="877" spans="1:11" hidden="1" x14ac:dyDescent="0.2">
      <c r="A877" s="9"/>
      <c r="B877" s="9"/>
      <c r="C877" s="9"/>
      <c r="D877" s="9"/>
      <c r="E877" s="9"/>
      <c r="F877" s="9"/>
      <c r="G877" s="9"/>
      <c r="H877" s="9"/>
      <c r="I877" s="9"/>
      <c r="J877" s="9"/>
      <c r="K877" s="9"/>
    </row>
    <row r="878" spans="1:11" hidden="1" x14ac:dyDescent="0.2">
      <c r="A878" s="9"/>
      <c r="B878" s="9"/>
      <c r="C878" s="9"/>
      <c r="D878" s="9"/>
      <c r="E878" s="9"/>
      <c r="F878" s="9"/>
      <c r="G878" s="9"/>
      <c r="H878" s="9"/>
      <c r="I878" s="9"/>
      <c r="J878" s="9"/>
      <c r="K878" s="9"/>
    </row>
    <row r="879" spans="1:11" hidden="1" x14ac:dyDescent="0.2">
      <c r="A879" s="9"/>
      <c r="B879" s="9"/>
      <c r="C879" s="9"/>
      <c r="D879" s="9"/>
      <c r="E879" s="9"/>
      <c r="F879" s="9"/>
      <c r="G879" s="9"/>
      <c r="H879" s="9"/>
      <c r="I879" s="9"/>
      <c r="J879" s="9"/>
      <c r="K879" s="9"/>
    </row>
    <row r="880" spans="1:11" hidden="1" x14ac:dyDescent="0.2">
      <c r="A880" s="9"/>
      <c r="B880" s="9"/>
      <c r="C880" s="9"/>
      <c r="D880" s="9"/>
      <c r="E880" s="9"/>
      <c r="F880" s="9"/>
      <c r="G880" s="9"/>
      <c r="H880" s="9"/>
      <c r="I880" s="9"/>
      <c r="J880" s="9"/>
      <c r="K880" s="9"/>
    </row>
    <row r="881" spans="1:11" hidden="1" x14ac:dyDescent="0.2">
      <c r="A881" s="9"/>
      <c r="B881" s="9"/>
      <c r="C881" s="9"/>
      <c r="D881" s="9"/>
      <c r="E881" s="9"/>
      <c r="F881" s="9"/>
      <c r="G881" s="9"/>
      <c r="H881" s="9"/>
      <c r="I881" s="9"/>
      <c r="J881" s="9"/>
      <c r="K881" s="9"/>
    </row>
    <row r="882" spans="1:11" hidden="1" x14ac:dyDescent="0.2">
      <c r="A882" s="9"/>
      <c r="B882" s="9"/>
      <c r="C882" s="9"/>
      <c r="D882" s="9"/>
      <c r="E882" s="9"/>
      <c r="F882" s="9"/>
      <c r="G882" s="9"/>
      <c r="H882" s="9"/>
      <c r="I882" s="9"/>
      <c r="J882" s="9"/>
      <c r="K882" s="9"/>
    </row>
    <row r="883" spans="1:11" hidden="1" x14ac:dyDescent="0.2">
      <c r="A883" s="9"/>
      <c r="B883" s="9"/>
      <c r="C883" s="9"/>
      <c r="D883" s="9"/>
      <c r="E883" s="9"/>
      <c r="F883" s="9"/>
      <c r="G883" s="9"/>
      <c r="H883" s="9"/>
      <c r="I883" s="9"/>
      <c r="J883" s="9"/>
      <c r="K883" s="9"/>
    </row>
    <row r="884" spans="1:11" hidden="1" x14ac:dyDescent="0.2">
      <c r="A884" s="9"/>
      <c r="B884" s="9"/>
      <c r="C884" s="9"/>
      <c r="D884" s="9"/>
      <c r="E884" s="9"/>
      <c r="F884" s="9"/>
      <c r="G884" s="9"/>
      <c r="H884" s="9"/>
      <c r="I884" s="9"/>
      <c r="J884" s="9"/>
      <c r="K884" s="9"/>
    </row>
    <row r="885" spans="1:11" hidden="1" x14ac:dyDescent="0.2">
      <c r="A885" s="9"/>
      <c r="B885" s="9"/>
      <c r="C885" s="9"/>
      <c r="D885" s="9"/>
      <c r="E885" s="9"/>
      <c r="F885" s="9"/>
      <c r="G885" s="9"/>
      <c r="H885" s="9"/>
      <c r="I885" s="9"/>
      <c r="J885" s="9"/>
      <c r="K885" s="9"/>
    </row>
    <row r="886" spans="1:11" hidden="1" x14ac:dyDescent="0.2">
      <c r="A886" s="9"/>
      <c r="B886" s="9"/>
      <c r="C886" s="9"/>
      <c r="D886" s="9"/>
      <c r="E886" s="9"/>
      <c r="F886" s="9"/>
      <c r="G886" s="9"/>
      <c r="H886" s="9"/>
      <c r="I886" s="9"/>
      <c r="J886" s="9"/>
      <c r="K886" s="9"/>
    </row>
    <row r="887" spans="1:11" hidden="1" x14ac:dyDescent="0.2">
      <c r="A887" s="9"/>
      <c r="B887" s="9"/>
      <c r="C887" s="9"/>
      <c r="D887" s="9"/>
      <c r="E887" s="9"/>
      <c r="F887" s="9"/>
      <c r="G887" s="9"/>
      <c r="H887" s="9"/>
      <c r="I887" s="9"/>
      <c r="J887" s="9"/>
      <c r="K887" s="9"/>
    </row>
    <row r="888" spans="1:11" hidden="1" x14ac:dyDescent="0.2">
      <c r="A888" s="9"/>
      <c r="B888" s="9"/>
      <c r="C888" s="9"/>
      <c r="D888" s="9"/>
      <c r="E888" s="9"/>
      <c r="F888" s="9"/>
      <c r="G888" s="9"/>
      <c r="H888" s="9"/>
      <c r="I888" s="9"/>
      <c r="J888" s="9"/>
      <c r="K888" s="9"/>
    </row>
    <row r="889" spans="1:11" hidden="1" x14ac:dyDescent="0.2">
      <c r="A889" s="9"/>
      <c r="B889" s="9"/>
      <c r="C889" s="9"/>
      <c r="D889" s="9"/>
      <c r="E889" s="9"/>
      <c r="F889" s="9"/>
      <c r="G889" s="9"/>
      <c r="H889" s="9"/>
      <c r="I889" s="9"/>
      <c r="J889" s="9"/>
      <c r="K889" s="9"/>
    </row>
    <row r="890" spans="1:11" hidden="1" x14ac:dyDescent="0.2">
      <c r="A890" s="9"/>
      <c r="B890" s="9"/>
      <c r="C890" s="9"/>
      <c r="D890" s="9"/>
      <c r="E890" s="9"/>
      <c r="F890" s="9"/>
      <c r="G890" s="9"/>
      <c r="H890" s="9"/>
      <c r="I890" s="9"/>
      <c r="J890" s="9"/>
      <c r="K890" s="9"/>
    </row>
    <row r="891" spans="1:11" hidden="1" x14ac:dyDescent="0.2">
      <c r="A891" s="9"/>
      <c r="B891" s="9"/>
      <c r="C891" s="9"/>
      <c r="D891" s="9"/>
      <c r="E891" s="9"/>
      <c r="F891" s="9"/>
      <c r="G891" s="9"/>
      <c r="H891" s="9"/>
      <c r="I891" s="9"/>
      <c r="J891" s="9"/>
      <c r="K891" s="9"/>
    </row>
    <row r="892" spans="1:11" hidden="1" x14ac:dyDescent="0.2">
      <c r="A892" s="9"/>
      <c r="B892" s="9"/>
      <c r="C892" s="9"/>
      <c r="D892" s="9"/>
      <c r="E892" s="9"/>
      <c r="F892" s="9"/>
      <c r="G892" s="9"/>
      <c r="H892" s="9"/>
      <c r="I892" s="9"/>
      <c r="J892" s="9"/>
      <c r="K892" s="9"/>
    </row>
    <row r="893" spans="1:11" hidden="1" x14ac:dyDescent="0.2">
      <c r="A893" s="9"/>
      <c r="B893" s="9"/>
      <c r="C893" s="9"/>
      <c r="D893" s="9"/>
      <c r="E893" s="9"/>
      <c r="F893" s="9"/>
      <c r="G893" s="9"/>
      <c r="H893" s="9"/>
      <c r="I893" s="9"/>
      <c r="J893" s="9"/>
      <c r="K893" s="9"/>
    </row>
    <row r="894" spans="1:11" hidden="1" x14ac:dyDescent="0.2">
      <c r="A894" s="9"/>
      <c r="B894" s="9"/>
      <c r="C894" s="9"/>
      <c r="D894" s="9"/>
      <c r="E894" s="9"/>
      <c r="F894" s="9"/>
      <c r="G894" s="9"/>
      <c r="H894" s="9"/>
      <c r="I894" s="9"/>
      <c r="J894" s="9"/>
      <c r="K894" s="9"/>
    </row>
    <row r="895" spans="1:11" hidden="1" x14ac:dyDescent="0.2">
      <c r="A895" s="9"/>
      <c r="B895" s="9"/>
      <c r="C895" s="9"/>
      <c r="D895" s="9"/>
      <c r="E895" s="9"/>
      <c r="F895" s="9"/>
      <c r="G895" s="9"/>
      <c r="H895" s="9"/>
      <c r="I895" s="9"/>
      <c r="J895" s="9"/>
      <c r="K895" s="9"/>
    </row>
    <row r="896" spans="1:11" hidden="1" x14ac:dyDescent="0.2">
      <c r="A896" s="9"/>
      <c r="B896" s="9"/>
      <c r="C896" s="9"/>
      <c r="D896" s="9"/>
      <c r="E896" s="9"/>
      <c r="F896" s="9"/>
      <c r="G896" s="9"/>
      <c r="H896" s="9"/>
      <c r="I896" s="9"/>
      <c r="J896" s="9"/>
      <c r="K896" s="9"/>
    </row>
    <row r="897" spans="1:11" hidden="1" x14ac:dyDescent="0.2">
      <c r="A897" s="9"/>
      <c r="B897" s="9"/>
      <c r="C897" s="9"/>
      <c r="D897" s="9"/>
      <c r="E897" s="9"/>
      <c r="F897" s="9"/>
      <c r="G897" s="9"/>
      <c r="H897" s="9"/>
      <c r="I897" s="9"/>
      <c r="J897" s="9"/>
      <c r="K897" s="9"/>
    </row>
    <row r="898" spans="1:11" hidden="1" x14ac:dyDescent="0.2">
      <c r="A898" s="9"/>
      <c r="B898" s="9"/>
      <c r="C898" s="9"/>
      <c r="D898" s="9"/>
      <c r="E898" s="9"/>
      <c r="F898" s="9"/>
      <c r="G898" s="9"/>
      <c r="H898" s="9"/>
      <c r="I898" s="9"/>
      <c r="J898" s="9"/>
      <c r="K898" s="9"/>
    </row>
    <row r="899" spans="1:11" hidden="1" x14ac:dyDescent="0.2">
      <c r="A899" s="9"/>
      <c r="B899" s="9"/>
      <c r="C899" s="9"/>
      <c r="D899" s="9"/>
      <c r="E899" s="9"/>
      <c r="F899" s="9"/>
      <c r="G899" s="9"/>
      <c r="H899" s="9"/>
      <c r="I899" s="9"/>
      <c r="J899" s="9"/>
      <c r="K899" s="9"/>
    </row>
    <row r="900" spans="1:11" hidden="1" x14ac:dyDescent="0.2">
      <c r="A900" s="9"/>
      <c r="B900" s="9"/>
      <c r="C900" s="9"/>
      <c r="D900" s="9"/>
      <c r="E900" s="9"/>
      <c r="F900" s="9"/>
      <c r="G900" s="9"/>
      <c r="H900" s="9"/>
      <c r="I900" s="9"/>
      <c r="J900" s="9"/>
      <c r="K900" s="9"/>
    </row>
    <row r="901" spans="1:11" hidden="1" x14ac:dyDescent="0.2">
      <c r="A901" s="9"/>
      <c r="B901" s="9"/>
      <c r="C901" s="9"/>
      <c r="D901" s="9"/>
      <c r="E901" s="9"/>
      <c r="F901" s="9"/>
      <c r="G901" s="9"/>
      <c r="H901" s="9"/>
      <c r="I901" s="9"/>
      <c r="J901" s="9"/>
      <c r="K901" s="9"/>
    </row>
    <row r="902" spans="1:11" hidden="1" x14ac:dyDescent="0.2">
      <c r="A902" s="9"/>
      <c r="B902" s="9"/>
      <c r="C902" s="9"/>
      <c r="D902" s="9"/>
      <c r="E902" s="9"/>
      <c r="F902" s="9"/>
      <c r="G902" s="9"/>
      <c r="H902" s="9"/>
      <c r="I902" s="9"/>
      <c r="J902" s="9"/>
      <c r="K902" s="9"/>
    </row>
    <row r="903" spans="1:11" hidden="1" x14ac:dyDescent="0.2">
      <c r="A903" s="9"/>
      <c r="B903" s="9"/>
      <c r="C903" s="9"/>
      <c r="D903" s="9"/>
      <c r="E903" s="9"/>
      <c r="F903" s="9"/>
      <c r="G903" s="9"/>
      <c r="H903" s="9"/>
      <c r="I903" s="9"/>
      <c r="J903" s="9"/>
      <c r="K903" s="9"/>
    </row>
    <row r="904" spans="1:11" hidden="1" x14ac:dyDescent="0.2">
      <c r="A904" s="9"/>
      <c r="B904" s="9"/>
      <c r="C904" s="9"/>
      <c r="D904" s="9"/>
      <c r="E904" s="9"/>
      <c r="F904" s="9"/>
      <c r="G904" s="9"/>
      <c r="H904" s="9"/>
      <c r="I904" s="9"/>
      <c r="J904" s="9"/>
      <c r="K904" s="9"/>
    </row>
    <row r="905" spans="1:11" hidden="1" x14ac:dyDescent="0.2">
      <c r="A905" s="9"/>
      <c r="B905" s="9"/>
      <c r="C905" s="9"/>
      <c r="D905" s="9"/>
      <c r="E905" s="9"/>
      <c r="F905" s="9"/>
      <c r="G905" s="9"/>
      <c r="H905" s="9"/>
      <c r="I905" s="9"/>
      <c r="J905" s="9"/>
      <c r="K905" s="9"/>
    </row>
    <row r="906" spans="1:11" hidden="1" x14ac:dyDescent="0.2">
      <c r="A906" s="9"/>
      <c r="B906" s="9"/>
      <c r="C906" s="9"/>
      <c r="D906" s="9"/>
      <c r="E906" s="9"/>
      <c r="F906" s="9"/>
      <c r="G906" s="9"/>
      <c r="H906" s="9"/>
      <c r="I906" s="9"/>
      <c r="J906" s="9"/>
      <c r="K906" s="9"/>
    </row>
    <row r="907" spans="1:11" hidden="1" x14ac:dyDescent="0.2">
      <c r="A907" s="9"/>
      <c r="B907" s="9"/>
      <c r="C907" s="9"/>
      <c r="D907" s="9"/>
      <c r="E907" s="9"/>
      <c r="F907" s="9"/>
      <c r="G907" s="9"/>
      <c r="H907" s="9"/>
      <c r="I907" s="9"/>
      <c r="J907" s="9"/>
      <c r="K907" s="9"/>
    </row>
    <row r="908" spans="1:11" hidden="1" x14ac:dyDescent="0.2">
      <c r="A908" s="9"/>
      <c r="B908" s="9"/>
      <c r="C908" s="9"/>
      <c r="D908" s="9"/>
      <c r="E908" s="9"/>
      <c r="F908" s="9"/>
      <c r="G908" s="9"/>
      <c r="H908" s="9"/>
      <c r="I908" s="9"/>
      <c r="J908" s="9"/>
      <c r="K908" s="9"/>
    </row>
    <row r="909" spans="1:11" hidden="1" x14ac:dyDescent="0.2">
      <c r="A909" s="9"/>
      <c r="B909" s="9"/>
      <c r="C909" s="9"/>
      <c r="D909" s="9"/>
      <c r="E909" s="9"/>
      <c r="F909" s="9"/>
      <c r="G909" s="9"/>
      <c r="H909" s="9"/>
      <c r="I909" s="9"/>
      <c r="J909" s="9"/>
      <c r="K909" s="9"/>
    </row>
    <row r="910" spans="1:11" hidden="1" x14ac:dyDescent="0.2">
      <c r="A910" s="9"/>
      <c r="B910" s="9"/>
      <c r="C910" s="9"/>
      <c r="D910" s="9"/>
      <c r="E910" s="9"/>
      <c r="F910" s="9"/>
      <c r="G910" s="9"/>
      <c r="H910" s="9"/>
      <c r="I910" s="9"/>
      <c r="J910" s="9"/>
      <c r="K910" s="9"/>
    </row>
    <row r="911" spans="1:11" hidden="1" x14ac:dyDescent="0.2">
      <c r="A911" s="9"/>
      <c r="B911" s="9"/>
      <c r="C911" s="9"/>
      <c r="D911" s="9"/>
      <c r="E911" s="9"/>
      <c r="F911" s="9"/>
      <c r="G911" s="9"/>
      <c r="H911" s="9"/>
      <c r="I911" s="9"/>
      <c r="J911" s="9"/>
      <c r="K911" s="9"/>
    </row>
    <row r="912" spans="1:11" hidden="1" x14ac:dyDescent="0.2">
      <c r="A912" s="9"/>
      <c r="B912" s="9"/>
      <c r="C912" s="9"/>
      <c r="D912" s="9"/>
      <c r="E912" s="9"/>
      <c r="F912" s="9"/>
      <c r="G912" s="9"/>
      <c r="H912" s="9"/>
      <c r="I912" s="9"/>
      <c r="J912" s="9"/>
      <c r="K912" s="9"/>
    </row>
    <row r="913" spans="1:11" hidden="1" x14ac:dyDescent="0.2">
      <c r="A913" s="9"/>
      <c r="B913" s="9"/>
      <c r="C913" s="9"/>
      <c r="D913" s="9"/>
      <c r="E913" s="9"/>
      <c r="F913" s="9"/>
      <c r="G913" s="9"/>
      <c r="H913" s="9"/>
      <c r="I913" s="9"/>
      <c r="J913" s="9"/>
      <c r="K913" s="9"/>
    </row>
    <row r="914" spans="1:11" hidden="1" x14ac:dyDescent="0.2">
      <c r="A914" s="9"/>
      <c r="B914" s="9"/>
      <c r="C914" s="9"/>
      <c r="D914" s="9"/>
      <c r="E914" s="9"/>
      <c r="F914" s="9"/>
      <c r="G914" s="9"/>
      <c r="H914" s="9"/>
      <c r="I914" s="9"/>
      <c r="J914" s="9"/>
      <c r="K914" s="9"/>
    </row>
    <row r="915" spans="1:11" hidden="1" x14ac:dyDescent="0.2">
      <c r="A915" s="9"/>
      <c r="B915" s="9"/>
      <c r="C915" s="9"/>
      <c r="D915" s="9"/>
      <c r="E915" s="9"/>
      <c r="F915" s="9"/>
      <c r="G915" s="9"/>
      <c r="H915" s="9"/>
      <c r="I915" s="9"/>
      <c r="J915" s="9"/>
      <c r="K915" s="9"/>
    </row>
    <row r="916" spans="1:11" hidden="1" x14ac:dyDescent="0.2">
      <c r="A916" s="9"/>
      <c r="B916" s="9"/>
      <c r="C916" s="9"/>
      <c r="D916" s="9"/>
      <c r="E916" s="9"/>
      <c r="F916" s="9"/>
      <c r="G916" s="9"/>
      <c r="H916" s="9"/>
      <c r="I916" s="9"/>
      <c r="J916" s="9"/>
      <c r="K916" s="9"/>
    </row>
    <row r="917" spans="1:11" hidden="1" x14ac:dyDescent="0.2">
      <c r="A917" s="9"/>
      <c r="B917" s="9"/>
      <c r="C917" s="9"/>
      <c r="D917" s="9"/>
      <c r="E917" s="9"/>
      <c r="F917" s="9"/>
      <c r="G917" s="9"/>
      <c r="H917" s="9"/>
      <c r="I917" s="9"/>
      <c r="J917" s="9"/>
      <c r="K917" s="9"/>
    </row>
    <row r="918" spans="1:11" hidden="1" x14ac:dyDescent="0.2">
      <c r="A918" s="9"/>
      <c r="B918" s="9"/>
      <c r="C918" s="9"/>
      <c r="D918" s="9"/>
      <c r="E918" s="9"/>
      <c r="F918" s="9"/>
      <c r="G918" s="9"/>
      <c r="H918" s="9"/>
      <c r="I918" s="9"/>
      <c r="J918" s="9"/>
      <c r="K918" s="9"/>
    </row>
    <row r="919" spans="1:11" hidden="1" x14ac:dyDescent="0.2">
      <c r="A919" s="9"/>
      <c r="B919" s="9"/>
      <c r="C919" s="9"/>
      <c r="D919" s="9"/>
      <c r="E919" s="9"/>
      <c r="F919" s="9"/>
      <c r="G919" s="9"/>
      <c r="H919" s="9"/>
      <c r="I919" s="9"/>
      <c r="J919" s="9"/>
      <c r="K919" s="9"/>
    </row>
    <row r="920" spans="1:11" hidden="1" x14ac:dyDescent="0.2">
      <c r="A920" s="9"/>
      <c r="B920" s="9"/>
      <c r="C920" s="9"/>
      <c r="D920" s="9"/>
      <c r="E920" s="9"/>
      <c r="F920" s="9"/>
      <c r="G920" s="9"/>
      <c r="H920" s="9"/>
      <c r="I920" s="9"/>
      <c r="J920" s="9"/>
      <c r="K920" s="9"/>
    </row>
    <row r="921" spans="1:11" hidden="1" x14ac:dyDescent="0.2">
      <c r="A921" s="9"/>
      <c r="B921" s="9"/>
      <c r="C921" s="9"/>
      <c r="D921" s="9"/>
      <c r="E921" s="9"/>
      <c r="F921" s="9"/>
      <c r="G921" s="9"/>
      <c r="H921" s="9"/>
      <c r="I921" s="9"/>
      <c r="J921" s="9"/>
      <c r="K921" s="9"/>
    </row>
    <row r="922" spans="1:11" hidden="1" x14ac:dyDescent="0.2">
      <c r="A922" s="9"/>
      <c r="B922" s="9"/>
      <c r="C922" s="9"/>
      <c r="D922" s="9"/>
      <c r="E922" s="9"/>
      <c r="F922" s="9"/>
      <c r="G922" s="9"/>
      <c r="H922" s="9"/>
      <c r="I922" s="9"/>
      <c r="J922" s="9"/>
      <c r="K922" s="9"/>
    </row>
    <row r="923" spans="1:11" hidden="1" x14ac:dyDescent="0.2">
      <c r="A923" s="9"/>
      <c r="B923" s="9"/>
      <c r="C923" s="9"/>
      <c r="D923" s="9"/>
      <c r="E923" s="9"/>
      <c r="F923" s="9"/>
      <c r="G923" s="9"/>
      <c r="H923" s="9"/>
      <c r="I923" s="9"/>
      <c r="J923" s="9"/>
      <c r="K923" s="9"/>
    </row>
    <row r="924" spans="1:11" hidden="1" x14ac:dyDescent="0.2">
      <c r="A924" s="9"/>
      <c r="B924" s="9"/>
      <c r="C924" s="9"/>
      <c r="D924" s="9"/>
      <c r="E924" s="9"/>
      <c r="F924" s="9"/>
      <c r="G924" s="9"/>
      <c r="H924" s="9"/>
      <c r="I924" s="9"/>
      <c r="J924" s="9"/>
      <c r="K924" s="9"/>
    </row>
    <row r="925" spans="1:11" hidden="1" x14ac:dyDescent="0.2">
      <c r="A925" s="9"/>
      <c r="B925" s="9"/>
      <c r="C925" s="9"/>
      <c r="D925" s="9"/>
      <c r="E925" s="9"/>
      <c r="F925" s="9"/>
      <c r="G925" s="9"/>
      <c r="H925" s="9"/>
      <c r="I925" s="9"/>
      <c r="J925" s="9"/>
      <c r="K925" s="9"/>
    </row>
    <row r="926" spans="1:11" hidden="1" x14ac:dyDescent="0.2">
      <c r="A926" s="9"/>
      <c r="B926" s="9"/>
      <c r="C926" s="9"/>
      <c r="D926" s="9"/>
      <c r="E926" s="9"/>
      <c r="F926" s="9"/>
      <c r="G926" s="9"/>
      <c r="H926" s="9"/>
      <c r="I926" s="9"/>
      <c r="J926" s="9"/>
      <c r="K926" s="9"/>
    </row>
    <row r="927" spans="1:11" hidden="1" x14ac:dyDescent="0.2">
      <c r="A927" s="9"/>
      <c r="B927" s="9"/>
      <c r="C927" s="9"/>
      <c r="D927" s="9"/>
      <c r="E927" s="9"/>
      <c r="F927" s="9"/>
      <c r="G927" s="9"/>
      <c r="H927" s="9"/>
      <c r="I927" s="9"/>
      <c r="J927" s="9"/>
      <c r="K927" s="9"/>
    </row>
    <row r="928" spans="1:11" hidden="1" x14ac:dyDescent="0.2">
      <c r="A928" s="9"/>
      <c r="B928" s="9"/>
      <c r="C928" s="9"/>
      <c r="D928" s="9"/>
      <c r="E928" s="9"/>
      <c r="F928" s="9"/>
      <c r="G928" s="9"/>
      <c r="H928" s="9"/>
      <c r="I928" s="9"/>
      <c r="J928" s="9"/>
      <c r="K928" s="9"/>
    </row>
    <row r="929" spans="1:11" hidden="1" x14ac:dyDescent="0.2">
      <c r="A929" s="9"/>
      <c r="B929" s="9"/>
      <c r="C929" s="9"/>
      <c r="D929" s="9"/>
      <c r="E929" s="9"/>
      <c r="F929" s="9"/>
      <c r="G929" s="9"/>
      <c r="H929" s="9"/>
      <c r="I929" s="9"/>
      <c r="J929" s="9"/>
      <c r="K929" s="9"/>
    </row>
    <row r="930" spans="1:11" hidden="1" x14ac:dyDescent="0.2">
      <c r="A930" s="9"/>
      <c r="B930" s="9"/>
      <c r="C930" s="9"/>
      <c r="D930" s="9"/>
      <c r="E930" s="9"/>
      <c r="F930" s="9"/>
      <c r="G930" s="9"/>
      <c r="H930" s="9"/>
      <c r="I930" s="9"/>
      <c r="J930" s="9"/>
      <c r="K930" s="9"/>
    </row>
    <row r="931" spans="1:11" hidden="1" x14ac:dyDescent="0.2">
      <c r="A931" s="9"/>
      <c r="B931" s="9"/>
      <c r="C931" s="9"/>
      <c r="D931" s="9"/>
      <c r="E931" s="9"/>
      <c r="F931" s="9"/>
      <c r="G931" s="9"/>
      <c r="H931" s="9"/>
      <c r="I931" s="9"/>
      <c r="J931" s="9"/>
      <c r="K931" s="9"/>
    </row>
    <row r="932" spans="1:11" hidden="1" x14ac:dyDescent="0.2">
      <c r="A932" s="9"/>
      <c r="B932" s="9"/>
      <c r="C932" s="9"/>
      <c r="D932" s="9"/>
      <c r="E932" s="9"/>
      <c r="F932" s="9"/>
      <c r="G932" s="9"/>
      <c r="H932" s="9"/>
      <c r="I932" s="9"/>
      <c r="J932" s="9"/>
      <c r="K932" s="9"/>
    </row>
    <row r="933" spans="1:11" hidden="1" x14ac:dyDescent="0.2">
      <c r="A933" s="9"/>
      <c r="B933" s="9"/>
      <c r="C933" s="9"/>
      <c r="D933" s="9"/>
      <c r="E933" s="9"/>
      <c r="F933" s="9"/>
      <c r="G933" s="9"/>
      <c r="H933" s="9"/>
      <c r="I933" s="9"/>
      <c r="J933" s="9"/>
      <c r="K933" s="9"/>
    </row>
    <row r="934" spans="1:11" hidden="1" x14ac:dyDescent="0.2">
      <c r="A934" s="9"/>
      <c r="B934" s="9"/>
      <c r="C934" s="9"/>
      <c r="D934" s="9"/>
      <c r="E934" s="9"/>
      <c r="F934" s="9"/>
      <c r="G934" s="9"/>
      <c r="H934" s="9"/>
      <c r="I934" s="9"/>
      <c r="J934" s="9"/>
      <c r="K934" s="9"/>
    </row>
    <row r="935" spans="1:11" hidden="1" x14ac:dyDescent="0.2">
      <c r="A935" s="9"/>
      <c r="B935" s="9"/>
      <c r="C935" s="9"/>
      <c r="D935" s="9"/>
      <c r="E935" s="9"/>
      <c r="F935" s="9"/>
      <c r="G935" s="9"/>
      <c r="H935" s="9"/>
      <c r="I935" s="9"/>
      <c r="J935" s="9"/>
      <c r="K935" s="9"/>
    </row>
    <row r="936" spans="1:11" hidden="1" x14ac:dyDescent="0.2">
      <c r="A936" s="9"/>
      <c r="B936" s="9"/>
      <c r="C936" s="9"/>
      <c r="D936" s="9"/>
      <c r="E936" s="9"/>
      <c r="F936" s="9"/>
      <c r="G936" s="9"/>
      <c r="H936" s="9"/>
      <c r="I936" s="9"/>
      <c r="J936" s="9"/>
      <c r="K936" s="9"/>
    </row>
    <row r="937" spans="1:11" hidden="1" x14ac:dyDescent="0.2">
      <c r="A937" s="9"/>
      <c r="B937" s="9"/>
      <c r="C937" s="9"/>
      <c r="D937" s="9"/>
      <c r="E937" s="9"/>
      <c r="F937" s="9"/>
      <c r="G937" s="9"/>
      <c r="H937" s="9"/>
      <c r="I937" s="9"/>
      <c r="J937" s="9"/>
      <c r="K937" s="9"/>
    </row>
    <row r="938" spans="1:11" hidden="1" x14ac:dyDescent="0.2">
      <c r="A938" s="9"/>
      <c r="B938" s="9"/>
      <c r="C938" s="9"/>
      <c r="D938" s="9"/>
      <c r="E938" s="9"/>
      <c r="F938" s="9"/>
      <c r="G938" s="9"/>
      <c r="H938" s="9"/>
      <c r="I938" s="9"/>
      <c r="J938" s="9"/>
      <c r="K938" s="9"/>
    </row>
    <row r="939" spans="1:11" hidden="1" x14ac:dyDescent="0.2">
      <c r="A939" s="9"/>
      <c r="B939" s="9"/>
      <c r="C939" s="9"/>
      <c r="D939" s="9"/>
      <c r="E939" s="9"/>
      <c r="F939" s="9"/>
      <c r="G939" s="9"/>
      <c r="H939" s="9"/>
      <c r="I939" s="9"/>
      <c r="J939" s="9"/>
      <c r="K939" s="9"/>
    </row>
    <row r="940" spans="1:11" hidden="1" x14ac:dyDescent="0.2">
      <c r="A940" s="9"/>
      <c r="B940" s="9"/>
      <c r="C940" s="9"/>
      <c r="D940" s="9"/>
      <c r="E940" s="9"/>
      <c r="F940" s="9"/>
      <c r="G940" s="9"/>
      <c r="H940" s="9"/>
      <c r="I940" s="9"/>
      <c r="J940" s="9"/>
      <c r="K940" s="9"/>
    </row>
    <row r="941" spans="1:11" hidden="1" x14ac:dyDescent="0.2">
      <c r="A941" s="9"/>
      <c r="B941" s="9"/>
      <c r="C941" s="9"/>
      <c r="D941" s="9"/>
      <c r="E941" s="9"/>
      <c r="F941" s="9"/>
      <c r="G941" s="9"/>
      <c r="H941" s="9"/>
      <c r="I941" s="9"/>
      <c r="J941" s="9"/>
      <c r="K941" s="9"/>
    </row>
    <row r="942" spans="1:11" hidden="1" x14ac:dyDescent="0.2">
      <c r="A942" s="9"/>
      <c r="B942" s="9"/>
      <c r="C942" s="9"/>
      <c r="D942" s="9"/>
      <c r="E942" s="9"/>
      <c r="F942" s="9"/>
      <c r="G942" s="9"/>
      <c r="H942" s="9"/>
      <c r="I942" s="9"/>
      <c r="J942" s="9"/>
      <c r="K942" s="9"/>
    </row>
    <row r="943" spans="1:11" hidden="1" x14ac:dyDescent="0.2">
      <c r="A943" s="9"/>
      <c r="B943" s="9"/>
      <c r="C943" s="9"/>
      <c r="D943" s="9"/>
      <c r="E943" s="9"/>
      <c r="F943" s="9"/>
      <c r="G943" s="9"/>
      <c r="H943" s="9"/>
      <c r="I943" s="9"/>
      <c r="J943" s="9"/>
      <c r="K943" s="9"/>
    </row>
    <row r="944" spans="1:11" hidden="1" x14ac:dyDescent="0.2">
      <c r="A944" s="9"/>
      <c r="B944" s="9"/>
      <c r="C944" s="9"/>
      <c r="D944" s="9"/>
      <c r="E944" s="9"/>
      <c r="F944" s="9"/>
      <c r="G944" s="9"/>
      <c r="H944" s="9"/>
      <c r="I944" s="9"/>
      <c r="J944" s="9"/>
      <c r="K944" s="9"/>
    </row>
    <row r="945" spans="1:11" hidden="1" x14ac:dyDescent="0.2">
      <c r="A945" s="9"/>
      <c r="B945" s="9"/>
      <c r="C945" s="9"/>
      <c r="D945" s="9"/>
      <c r="E945" s="9"/>
      <c r="F945" s="9"/>
      <c r="G945" s="9"/>
      <c r="H945" s="9"/>
      <c r="I945" s="9"/>
      <c r="J945" s="9"/>
      <c r="K945" s="9"/>
    </row>
    <row r="946" spans="1:11" hidden="1" x14ac:dyDescent="0.2">
      <c r="A946" s="9"/>
      <c r="B946" s="9"/>
      <c r="C946" s="9"/>
      <c r="D946" s="9"/>
      <c r="E946" s="9"/>
      <c r="F946" s="9"/>
      <c r="G946" s="9"/>
      <c r="H946" s="9"/>
      <c r="I946" s="9"/>
      <c r="J946" s="9"/>
      <c r="K946" s="9"/>
    </row>
    <row r="947" spans="1:11" hidden="1" x14ac:dyDescent="0.2">
      <c r="A947" s="9"/>
      <c r="B947" s="9"/>
      <c r="C947" s="9"/>
      <c r="D947" s="9"/>
      <c r="E947" s="9"/>
      <c r="F947" s="9"/>
      <c r="G947" s="9"/>
      <c r="H947" s="9"/>
      <c r="I947" s="9"/>
      <c r="J947" s="9"/>
      <c r="K947" s="9"/>
    </row>
    <row r="948" spans="1:11" hidden="1" x14ac:dyDescent="0.2">
      <c r="A948" s="9"/>
      <c r="B948" s="9"/>
      <c r="C948" s="9"/>
      <c r="D948" s="9"/>
      <c r="E948" s="9"/>
      <c r="F948" s="9"/>
      <c r="G948" s="9"/>
      <c r="H948" s="9"/>
      <c r="I948" s="9"/>
      <c r="J948" s="9"/>
      <c r="K948" s="9"/>
    </row>
    <row r="949" spans="1:11" hidden="1" x14ac:dyDescent="0.2">
      <c r="A949" s="9"/>
      <c r="B949" s="9"/>
      <c r="C949" s="9"/>
      <c r="D949" s="9"/>
      <c r="E949" s="9"/>
      <c r="F949" s="9"/>
      <c r="G949" s="9"/>
      <c r="H949" s="9"/>
      <c r="I949" s="9"/>
      <c r="J949" s="9"/>
      <c r="K949" s="9"/>
    </row>
    <row r="950" spans="1:11" hidden="1" x14ac:dyDescent="0.2">
      <c r="A950" s="9"/>
      <c r="B950" s="9"/>
      <c r="C950" s="9"/>
      <c r="D950" s="9"/>
      <c r="E950" s="9"/>
      <c r="F950" s="9"/>
      <c r="G950" s="9"/>
      <c r="H950" s="9"/>
      <c r="I950" s="9"/>
      <c r="J950" s="9"/>
      <c r="K950" s="9"/>
    </row>
    <row r="951" spans="1:11" hidden="1" x14ac:dyDescent="0.2">
      <c r="A951" s="9"/>
      <c r="B951" s="9"/>
      <c r="C951" s="9"/>
      <c r="D951" s="9"/>
      <c r="E951" s="9"/>
      <c r="F951" s="9"/>
      <c r="G951" s="9"/>
      <c r="H951" s="9"/>
      <c r="I951" s="9"/>
      <c r="J951" s="9"/>
      <c r="K951" s="9"/>
    </row>
    <row r="952" spans="1:11" hidden="1" x14ac:dyDescent="0.2">
      <c r="A952" s="9"/>
      <c r="B952" s="9"/>
      <c r="C952" s="9"/>
      <c r="D952" s="9"/>
      <c r="E952" s="9"/>
      <c r="F952" s="9"/>
      <c r="G952" s="9"/>
      <c r="H952" s="9"/>
      <c r="I952" s="9"/>
      <c r="J952" s="9"/>
      <c r="K952" s="9"/>
    </row>
    <row r="953" spans="1:11" hidden="1" x14ac:dyDescent="0.2">
      <c r="A953" s="9"/>
      <c r="B953" s="9"/>
      <c r="C953" s="9"/>
      <c r="D953" s="9"/>
      <c r="E953" s="9"/>
      <c r="F953" s="9"/>
      <c r="G953" s="9"/>
      <c r="H953" s="9"/>
      <c r="I953" s="9"/>
      <c r="J953" s="9"/>
      <c r="K953" s="9"/>
    </row>
    <row r="954" spans="1:11" hidden="1" x14ac:dyDescent="0.2">
      <c r="A954" s="9"/>
      <c r="B954" s="9"/>
      <c r="C954" s="9"/>
      <c r="D954" s="9"/>
      <c r="E954" s="9"/>
      <c r="F954" s="9"/>
      <c r="G954" s="9"/>
      <c r="H954" s="9"/>
      <c r="I954" s="9"/>
      <c r="J954" s="9"/>
      <c r="K954" s="9"/>
    </row>
    <row r="955" spans="1:11" hidden="1" x14ac:dyDescent="0.2">
      <c r="A955" s="9"/>
      <c r="B955" s="9"/>
      <c r="C955" s="9"/>
      <c r="D955" s="9"/>
      <c r="E955" s="9"/>
      <c r="F955" s="9"/>
      <c r="G955" s="9"/>
      <c r="H955" s="9"/>
      <c r="I955" s="9"/>
      <c r="J955" s="9"/>
      <c r="K955" s="9"/>
    </row>
    <row r="956" spans="1:11" hidden="1" x14ac:dyDescent="0.2">
      <c r="A956" s="9"/>
      <c r="B956" s="9"/>
      <c r="C956" s="9"/>
      <c r="D956" s="9"/>
      <c r="E956" s="9"/>
      <c r="F956" s="9"/>
      <c r="G956" s="9"/>
      <c r="H956" s="9"/>
      <c r="I956" s="9"/>
      <c r="J956" s="9"/>
      <c r="K956" s="9"/>
    </row>
    <row r="957" spans="1:11" hidden="1" x14ac:dyDescent="0.2">
      <c r="A957" s="9"/>
      <c r="B957" s="9"/>
      <c r="C957" s="9"/>
      <c r="D957" s="9"/>
      <c r="E957" s="9"/>
      <c r="F957" s="9"/>
      <c r="G957" s="9"/>
      <c r="H957" s="9"/>
      <c r="I957" s="9"/>
      <c r="J957" s="9"/>
      <c r="K957" s="9"/>
    </row>
    <row r="958" spans="1:11" hidden="1" x14ac:dyDescent="0.2">
      <c r="A958" s="9"/>
      <c r="B958" s="9"/>
      <c r="C958" s="9"/>
      <c r="D958" s="9"/>
      <c r="E958" s="9"/>
      <c r="F958" s="9"/>
      <c r="G958" s="9"/>
      <c r="H958" s="9"/>
      <c r="I958" s="9"/>
      <c r="J958" s="9"/>
      <c r="K958" s="9"/>
    </row>
    <row r="959" spans="1:11" hidden="1" x14ac:dyDescent="0.2">
      <c r="A959" s="9"/>
      <c r="B959" s="9"/>
      <c r="C959" s="9"/>
      <c r="D959" s="9"/>
      <c r="E959" s="9"/>
      <c r="F959" s="9"/>
      <c r="G959" s="9"/>
      <c r="H959" s="9"/>
      <c r="I959" s="9"/>
      <c r="J959" s="9"/>
      <c r="K959" s="9"/>
    </row>
    <row r="960" spans="1:11" hidden="1" x14ac:dyDescent="0.2">
      <c r="A960" s="9"/>
      <c r="B960" s="9"/>
      <c r="C960" s="9"/>
      <c r="D960" s="9"/>
      <c r="E960" s="9"/>
      <c r="F960" s="9"/>
      <c r="G960" s="9"/>
      <c r="H960" s="9"/>
      <c r="I960" s="9"/>
      <c r="J960" s="9"/>
      <c r="K960" s="9"/>
    </row>
    <row r="961" spans="1:11" hidden="1" x14ac:dyDescent="0.2">
      <c r="A961" s="9"/>
      <c r="B961" s="9"/>
      <c r="C961" s="9"/>
      <c r="D961" s="9"/>
      <c r="E961" s="9"/>
      <c r="F961" s="9"/>
      <c r="G961" s="9"/>
      <c r="H961" s="9"/>
      <c r="I961" s="9"/>
      <c r="J961" s="9"/>
      <c r="K961" s="9"/>
    </row>
    <row r="962" spans="1:11" hidden="1" x14ac:dyDescent="0.2">
      <c r="A962" s="9"/>
      <c r="B962" s="9"/>
      <c r="C962" s="9"/>
      <c r="D962" s="9"/>
      <c r="E962" s="9"/>
      <c r="F962" s="9"/>
      <c r="G962" s="9"/>
      <c r="H962" s="9"/>
      <c r="I962" s="9"/>
      <c r="J962" s="9"/>
      <c r="K962" s="9"/>
    </row>
    <row r="963" spans="1:11" x14ac:dyDescent="0.2"/>
  </sheetData>
  <sheetProtection algorithmName="SHA-512" hashValue="F0nhMU6nhEwK2w3AuseBnAZcZg0C1BytZWsLysBSDN21ytKHe0btNONBJMFXlG8o0q+8D80Z9UfPbMO/eYK4GA==" saltValue="7VbrN/nR09uu/L77fQqhSA=="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CA352-70DF-4A8C-BE16-1BA25A2D45EE}">
  <ds:schemaRefs>
    <ds:schemaRef ds:uri="http://schemas.microsoft.com/sharepoint/v3/contenttype/forms"/>
  </ds:schemaRefs>
</ds:datastoreItem>
</file>

<file path=customXml/itemProps2.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3.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Nichole Arbino (she/her)</cp:lastModifiedBy>
  <dcterms:created xsi:type="dcterms:W3CDTF">2024-11-11T16:57:18Z</dcterms:created>
  <dcterms:modified xsi:type="dcterms:W3CDTF">2025-04-22T12:50:23Z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